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activeTab="0"/>
  </bookViews>
  <sheets>
    <sheet name="Расходы 2024" sheetId="1" r:id="rId1"/>
  </sheets>
  <definedNames>
    <definedName name="_Date_">#REF!</definedName>
    <definedName name="_Otchet_Period_Source__AT_ObjectName">#REF!</definedName>
    <definedName name="_Period_">#REF!</definedName>
    <definedName name="Excel_BuiltIn_Print_Area" localSheetId="0">'Расходы 2024'!$A$6:$D$847</definedName>
    <definedName name="Excel_BuiltIn_Print_Titles" localSheetId="0">'Расходы 2024'!$6:$6</definedName>
    <definedName name="_xlnm.Print_Titles" localSheetId="0">'Расходы 2024'!$6:$6</definedName>
    <definedName name="_xlnm.Print_Area" localSheetId="0">'Расходы 2024'!$A$1:$G$847</definedName>
  </definedNames>
  <calcPr fullCalcOnLoad="1"/>
</workbook>
</file>

<file path=xl/sharedStrings.xml><?xml version="1.0" encoding="utf-8"?>
<sst xmlns="http://schemas.openxmlformats.org/spreadsheetml/2006/main" count="2548" uniqueCount="603">
  <si>
    <t>Проведение ремонтов, благоустройства, укрепление и совершенствование материально-технической базы муниципальных учреждений культуры</t>
  </si>
  <si>
    <t>02 1 03 10000</t>
  </si>
  <si>
    <t>Организация общественных форумов, конференций, семинаров, лекций, культурно-просветительских мероприятий</t>
  </si>
  <si>
    <t>02 1 05 10000</t>
  </si>
  <si>
    <t>Гранты на поддержку и развитие народных самодеятельных коллективов</t>
  </si>
  <si>
    <t>02 1 06 10000</t>
  </si>
  <si>
    <t>Организация и проведение мероприятий в рамках деятельности ТОС</t>
  </si>
  <si>
    <t>02 1 07 10000</t>
  </si>
  <si>
    <t>Организация выездных мероприятий</t>
  </si>
  <si>
    <t>02 1 08 10000</t>
  </si>
  <si>
    <t>Создание и развитие общественно-культурных центров города Обнинска как наукограда Российской Федерации</t>
  </si>
  <si>
    <t>02 1 10 L5250</t>
  </si>
  <si>
    <t>Подпрограмма "Поддержка и развитие муниципальных библиотек города Обнинска"</t>
  </si>
  <si>
    <t>02 2 00 00000</t>
  </si>
  <si>
    <t>Обеспечение библиотечно-информационного обслуживания</t>
  </si>
  <si>
    <t>02 2 01 10000</t>
  </si>
  <si>
    <t>Проведение ремонтов, благоустройства, укрепление и совершенствование материально-технической базы муниципальных библиотек</t>
  </si>
  <si>
    <t>02 2 02 10000</t>
  </si>
  <si>
    <t>Комплектование книжных фондов библиотек (за счет средств субсидии на государственную поддержку отрасли культуры)</t>
  </si>
  <si>
    <t>02 2 04 L5192</t>
  </si>
  <si>
    <t xml:space="preserve">Подпрограмма "Поддержка и развитие деятельности Музея истории города Обнинска" </t>
  </si>
  <si>
    <t>02 3 00 00000</t>
  </si>
  <si>
    <t>Обеспечение музейного обслуживания</t>
  </si>
  <si>
    <t>02 3 01 10000</t>
  </si>
  <si>
    <t xml:space="preserve">Проведение ремонтов, благоустройства, укрепление и совершенствование материально-технической базы музея </t>
  </si>
  <si>
    <t>02 3 02 10000</t>
  </si>
  <si>
    <t>Организация работы клубных формирований для пожилых граждан и инвалидов</t>
  </si>
  <si>
    <t>05 2 06 10000</t>
  </si>
  <si>
    <t>Кинематография</t>
  </si>
  <si>
    <t>0802</t>
  </si>
  <si>
    <t>Организация киновидеопоказа и досуговых мероприятий</t>
  </si>
  <si>
    <t>02 1 04 10000</t>
  </si>
  <si>
    <t>Другие вопросы в области культуры, кинематографии</t>
  </si>
  <si>
    <t>0804</t>
  </si>
  <si>
    <t>Подпрограмма "Выполнение полномочий органов местного самоуправления города Обнинска в сфере культуры и искусства"</t>
  </si>
  <si>
    <t>02 5 00 00000</t>
  </si>
  <si>
    <t>Обеспечение деятельности Управления культуры и молодёжной политики</t>
  </si>
  <si>
    <t>02 5 01 10000</t>
  </si>
  <si>
    <t>Ведение бухгалтерского, налогового и статистического учёта в обслуживаемых учреждениях</t>
  </si>
  <si>
    <t>02 5 02 10000</t>
  </si>
  <si>
    <t>Социальная политика</t>
  </si>
  <si>
    <t>1000</t>
  </si>
  <si>
    <t>Пенсионное обеспечение</t>
  </si>
  <si>
    <t>1001</t>
  </si>
  <si>
    <t xml:space="preserve">Подпрограмма "Дополнительные меры социальной поддержки отдельных категорий граждан, проживающих в городе Обнинске" </t>
  </si>
  <si>
    <t>05 1 00 00000</t>
  </si>
  <si>
    <t>Ежемесячная доплата к государственной пенсии лицам, замещавшим муниципальные должности и должности муниципальной службы</t>
  </si>
  <si>
    <t>05 1 17 10000</t>
  </si>
  <si>
    <t>Публичные нормативные социальные выплаты гражданам</t>
  </si>
  <si>
    <t>Социальное обслуживание населения</t>
  </si>
  <si>
    <t>1002</t>
  </si>
  <si>
    <t>Осуществление государственных полномочий по организации социального обслуживания граждан в Калужской области</t>
  </si>
  <si>
    <t>70 4 00 03410</t>
  </si>
  <si>
    <t>Социальное обеспечение населения</t>
  </si>
  <si>
    <t>1003</t>
  </si>
  <si>
    <t>Компенсация оплаты жилищно-коммунальных услуг отдельным категориям граждан</t>
  </si>
  <si>
    <t>05 1 01 52500</t>
  </si>
  <si>
    <t>Осуществление ежегодной денежной выплаты лицам, награжденным нагрудным знаком "Почетный донор России"</t>
  </si>
  <si>
    <t>05 1 02 52200</t>
  </si>
  <si>
    <t>Предоставление гражданам субсидий на оплату жилого помещения и коммунальных услуг</t>
  </si>
  <si>
    <t>05 1 03 03020</t>
  </si>
  <si>
    <t>Предоставление денежных выплат, пособий и компенсаций отдельным категориям граждан области в соответствии с региональным законодательством</t>
  </si>
  <si>
    <t>05 1 06 03010</t>
  </si>
  <si>
    <t>Предоставление дополнительного единовременного пособия в связи с рождением ребенка</t>
  </si>
  <si>
    <t>05 1 12 10000</t>
  </si>
  <si>
    <t>Выплата единовременного вознаграждения лицам, награжденным дипломом и почетным знаком "Признательность города Обнинска", изготовление диплома и почетного знака</t>
  </si>
  <si>
    <t>05 1 13 10000</t>
  </si>
  <si>
    <t>Единовременная социальная выплата пенсионерам к юбилейным датам</t>
  </si>
  <si>
    <t>05 1 14 10000</t>
  </si>
  <si>
    <t>Меры социальной поддержки по оплате за жилое помещение и коммунальные услуги отдельным категориям граждан</t>
  </si>
  <si>
    <t>05 1 15 10000</t>
  </si>
  <si>
    <t>Выплаты почетным гражданам города Обнинска</t>
  </si>
  <si>
    <t>05 1 16 10000</t>
  </si>
  <si>
    <t>Компенсация отдельным категориям граждан оплаты взноса на капитальный ремонт общего имущества в многоквартирном доме</t>
  </si>
  <si>
    <t>05 1 22 R4620</t>
  </si>
  <si>
    <t>Возмещение расходов на установку внутридомового газового оборудования</t>
  </si>
  <si>
    <t>05 1 28 03080</t>
  </si>
  <si>
    <t>Организация прохождения курса реабилитации граждан с нарушением функций опорно-двигательного аппарата</t>
  </si>
  <si>
    <t>05 2 03 10000</t>
  </si>
  <si>
    <t>Проведение оздоровительных смен для граждан пожилого возраста и инвалидов</t>
  </si>
  <si>
    <t>05 2 04 10000</t>
  </si>
  <si>
    <t>Подпрограмма "Жилье в кредит"</t>
  </si>
  <si>
    <t>05 3 00 00000</t>
  </si>
  <si>
    <t xml:space="preserve">Предоставление компенсации гражданам на приобретение жилья </t>
  </si>
  <si>
    <t>05 3 01 10000</t>
  </si>
  <si>
    <t>Охрана семьи и детства</t>
  </si>
  <si>
    <t>1004</t>
  </si>
  <si>
    <t>Муниципальная программа «Развитие системы образования города Обнинска»</t>
  </si>
  <si>
    <t>Выплата компенсации  части родительской платы</t>
  </si>
  <si>
    <t>01 7 05 16030</t>
  </si>
  <si>
    <t>Обеспечение социальных выплат, пособий, компенсаций детям и семьям с детьми</t>
  </si>
  <si>
    <t>05 1 04 03300</t>
  </si>
  <si>
    <t>Обеспечение социальных выплат, пособий, компенсаций детям и семьям с детьми (в рамках реализации федерального проекта "Финансовая поддержка семей при рождении детей" национального проекта "Демография")</t>
  </si>
  <si>
    <t>05 1 Р1 03300</t>
  </si>
  <si>
    <t>Улучшение жилищных условий многодетных семей (в рамках реализации федерального проекта "Финансовая поддержка семей при рождении детей" национального проекта "Демография")</t>
  </si>
  <si>
    <t>05 1 Р1 04280</t>
  </si>
  <si>
    <t>Ежемесячная денежная выплата, назначаемая в случае рождения третьего ребенка или последующих детей до достижения ребенком возраста трех лет (в рамках реализации федерального проекта "Финансовая поддержка семей при рождении детей" национального проекта "Демография")</t>
  </si>
  <si>
    <t>05 1 P1 50840</t>
  </si>
  <si>
    <t>Ежемесячная денежная выплата, назначаемая в случае рождения третьего ребенка или последующих детей до достижения ребенком возраста трех лет (в рамках реализации федерального проекта "Финансовая поддержка семей при рождении детей" национального проекта "Демография") за счет средств областного бюджета</t>
  </si>
  <si>
    <t>05 1 P1 Д0840</t>
  </si>
  <si>
    <t>Подпрограмма "Обеспечение жильем молодых семей"</t>
  </si>
  <si>
    <t>05 4 00 00000</t>
  </si>
  <si>
    <t>Предоставление молодым семьям социальных выплат на приобретение (строительство) жилья</t>
  </si>
  <si>
    <t>05 4 01 L4970</t>
  </si>
  <si>
    <t>Другие вопросы в области социальной политики</t>
  </si>
  <si>
    <t>1006</t>
  </si>
  <si>
    <t>Выплаты компенсации педагогическим работникам МБДОУ за наем (поднаем) жилых помещений</t>
  </si>
  <si>
    <t>01 1 05 10000</t>
  </si>
  <si>
    <t>Выплаты компенсации педагогическим работникам МБОУ за наем (поднаем) жилых помещений</t>
  </si>
  <si>
    <t>01 2 05 10000</t>
  </si>
  <si>
    <t>Выплата компенсации работникам муниципальных организаций культуры за наем (поднаем) жилых помещений</t>
  </si>
  <si>
    <t>02 5 03 10000</t>
  </si>
  <si>
    <t>Муниципальная программа «Развитие физической культуры и спорта в городе Обнинске»</t>
  </si>
  <si>
    <t>04 0 00 00000</t>
  </si>
  <si>
    <t>Выплата компенсации работникам муниципальных физкультурно-спортивных организаций за наем (поднаем) жилых помещений</t>
  </si>
  <si>
    <t>04 0 13 10000</t>
  </si>
  <si>
    <t>Предоставление социальной помощи отдельным категориям граждан, находящимся в трудной жизненной ситуации,  за счет средств областного бюджета</t>
  </si>
  <si>
    <t>05 1 05 03040</t>
  </si>
  <si>
    <t>Предоставление социальной помощи отдельным категориям граждан, находящимся в трудной жизненной ситуации  за счет средств местного бюджета</t>
  </si>
  <si>
    <t>05 1 05 10000</t>
  </si>
  <si>
    <t xml:space="preserve">Предоставление банных услуг отдельным категориям граждан </t>
  </si>
  <si>
    <t>05 1 20 10000</t>
  </si>
  <si>
    <t>Оказание государственной социальной помощи на основании социального контракта отдельным категориям граждан</t>
  </si>
  <si>
    <t>05 1 25 R4040</t>
  </si>
  <si>
    <t>Организация и проведение социально-значимых мероприятий</t>
  </si>
  <si>
    <t>05 1 27 10000</t>
  </si>
  <si>
    <t>Подпрограмма "Организация деятельности по руководству и управлению в системе социальной защиты города Обнинска"</t>
  </si>
  <si>
    <t>05 5 00 00000</t>
  </si>
  <si>
    <t xml:space="preserve">Организация предоставления населению мер социальной поддержки в соответствии с законодательством </t>
  </si>
  <si>
    <t>05 5 01 03050</t>
  </si>
  <si>
    <t>Организация предоставления населению мер социальной поддержки в соответствии с законодательством за счет средств местного бюджета</t>
  </si>
  <si>
    <t>05 5 01 10000</t>
  </si>
  <si>
    <t>Дополнительные выплаты за поднаем жилья работникам федеральных государственных учреждений здравоохранения</t>
  </si>
  <si>
    <t>70 9 00 19003</t>
  </si>
  <si>
    <t>Физическая культура и спорт</t>
  </si>
  <si>
    <t>1100</t>
  </si>
  <si>
    <t>Физическая культура</t>
  </si>
  <si>
    <t>1101</t>
  </si>
  <si>
    <t xml:space="preserve">Муниципальная программа "Развитие физической культуры и спорта в городе Обнинске" </t>
  </si>
  <si>
    <t>Организация и проведение общегородских спортивных мероприятий</t>
  </si>
  <si>
    <t>04 0 02 10000</t>
  </si>
  <si>
    <t>Обеспечение деятельности муниципальных учреждений, реализующих программы спортивной подготовки</t>
  </si>
  <si>
    <t>04 0 05 10000</t>
  </si>
  <si>
    <t>Поддержка физкультурно-спортивных организаций, развивающих командные игровые виды спорта</t>
  </si>
  <si>
    <t>04 0 14 10000</t>
  </si>
  <si>
    <t>Поддержка спортивных организаций, входящих в систему спортивной подготовки (в рамках федерального проекта "Спорт - норма жизни" национального проекта "Демография")</t>
  </si>
  <si>
    <t>04 0 P5 50810</t>
  </si>
  <si>
    <t>Спорт высших достижений</t>
  </si>
  <si>
    <t>1103</t>
  </si>
  <si>
    <t xml:space="preserve">Осуществление спортивной деятельности по классическому и пляжному волейболу </t>
  </si>
  <si>
    <t>04 0 03 10000</t>
  </si>
  <si>
    <t>Средства массовой информации</t>
  </si>
  <si>
    <t>1200</t>
  </si>
  <si>
    <t>Телевидение и радиовещание</t>
  </si>
  <si>
    <t>1201</t>
  </si>
  <si>
    <t>Размещение в средствах массовой информации официальной информации и материалов о деятельности органов местного самоуправления</t>
  </si>
  <si>
    <t>70 3 00 13002</t>
  </si>
  <si>
    <t>Периодическая печать и издательства</t>
  </si>
  <si>
    <t>1202</t>
  </si>
  <si>
    <t>Обслуживание государственного (муниципального) долга</t>
  </si>
  <si>
    <t>1300</t>
  </si>
  <si>
    <t>Обслуживание государственного (муниципального) внутреннего долга</t>
  </si>
  <si>
    <t>1301</t>
  </si>
  <si>
    <t>Реализация прочих непрограммных направлений деятельности в сфере установленных функций органов местного самоуправления</t>
  </si>
  <si>
    <t>Процентные платежи по муниципальному долгу</t>
  </si>
  <si>
    <t>70 3 00 13003</t>
  </si>
  <si>
    <t>Обслуживание муниципального долга</t>
  </si>
  <si>
    <t>Межбюджетные трансферты общего характера бюджетам субъектов Российской Федерации и муниципальных образований</t>
  </si>
  <si>
    <t>1400</t>
  </si>
  <si>
    <t>Прочие межбюджетные трансферты общего характера</t>
  </si>
  <si>
    <t>1403</t>
  </si>
  <si>
    <t>Предоставление межбюджетных трансфертов общего характера бюджетам бюджетной системы Российской Федерации</t>
  </si>
  <si>
    <t>70 5 00 00000</t>
  </si>
  <si>
    <t>Иные межбюджетные трансферты на осуществление мероприятий по реализации стратегий социально-экономического развития наукоградов Российской Федерации</t>
  </si>
  <si>
    <t>70 5 00 15001</t>
  </si>
  <si>
    <t>Межбюджетные трансферты</t>
  </si>
  <si>
    <t>Иные межбюджетные трансферты</t>
  </si>
  <si>
    <t>ВСЕГО</t>
  </si>
  <si>
    <t>Подпрограмма "Содержание и развитие наружного освещения территории города Обнинска"</t>
  </si>
  <si>
    <t>Распределение бюджетных ассигнований бюджета города Обнинска по разделам, подразделам, целевым статьям (муниципальным программам и непрограммным направлениям деятельности), группам и подгруппам видов расходов классификации расходов бюджетов на 2024 год</t>
  </si>
  <si>
    <t>(рублей)</t>
  </si>
  <si>
    <t>Наименование</t>
  </si>
  <si>
    <t>Раздел, подраз-дел</t>
  </si>
  <si>
    <t>Целевая статья</t>
  </si>
  <si>
    <t>Вид расхо-дов</t>
  </si>
  <si>
    <t>Утверждено на 2024 год</t>
  </si>
  <si>
    <t>Изменения (увеличение (+), уменьшение (-))</t>
  </si>
  <si>
    <t>Сумма на 2024 год с учетом изменений</t>
  </si>
  <si>
    <t xml:space="preserve"> Общегосударственные вопросы</t>
  </si>
  <si>
    <t>0100</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</si>
  <si>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</si>
  <si>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</si>
  <si>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Непрограммные направления расходов</t>
  </si>
  <si>
    <t>70 0 00 00000</t>
  </si>
  <si>
    <t>Обеспечение деятельности органов местного самоуправления</t>
  </si>
  <si>
    <t>70 1 00 00000</t>
  </si>
  <si>
    <t>Обеспечение деятельности представительного органа муниципального образования "Город Обнинск"</t>
  </si>
  <si>
    <t>70 1 00 11001</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</si>
  <si>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</si>
  <si>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</si>
  <si>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Расходы на выплаты персоналу государственных (муниципальных) органов</t>
  </si>
  <si>
    <t>120</t>
  </si>
  <si>
    <t>Закупка товаров, работ и услуг для обеспечения государственных (муниципальных) нужд</t>
  </si>
  <si>
    <t>200</t>
  </si>
  <si>
    <t>Иные закупки товаров, работ и услуг для обеспечения государственных (муниципальных) нужд</t>
  </si>
  <si>
    <t>240</t>
  </si>
  <si>
    <t>Иные бюджетные ассигнования</t>
  </si>
  <si>
    <t>800</t>
  </si>
  <si>
    <t>Уплата налогов, сборов и иных платежей</t>
  </si>
  <si>
    <t>850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</si>
  <si>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</si>
  <si>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</si>
  <si>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Формирование и содержание областных архивных фондов</t>
  </si>
  <si>
    <t>70 1 00 00800</t>
  </si>
  <si>
    <t>Организация исполнения полномочий  по обеспечению предоставления гражданам мер социальной поддержки</t>
  </si>
  <si>
    <t>70 1 00 03050</t>
  </si>
  <si>
    <t>Обеспечение деятельности исполнительно-распорядительного органа муниципального образования "Город Обнинск"</t>
  </si>
  <si>
    <t>70 1 00 11003</t>
  </si>
  <si>
    <t xml:space="preserve">Иные закупки товаров, работ и услуг для обеспечения государственных (муниципальных) нужд                           </t>
  </si>
  <si>
    <t>Обеспечение деятельности Комитета по материально-техническому обеспечению Администрации города Обнинска</t>
  </si>
  <si>
    <t>70 1 00 11005</t>
  </si>
  <si>
    <t>Осуществление государственного полномочия по осуществлению уведомительной регистрации территориальных соглашений и коллективных договоров</t>
  </si>
  <si>
    <t>70 1 00 22220</t>
  </si>
  <si>
    <t>Реализация прочих направлений деятельности в сфере установленных функций органов местного самоуправления</t>
  </si>
  <si>
    <t>70 3 00 00000</t>
  </si>
  <si>
    <t xml:space="preserve">Ремонт помещений, находящихся в муниципальной собственности </t>
  </si>
  <si>
    <t>70 3 00 13018</t>
  </si>
  <si>
    <t>Судебная система</t>
  </si>
  <si>
    <t>0105</t>
  </si>
  <si>
    <t>Расходы непрограммного характера за счет средств межбюджетных трансфертов, не включенные в другие направления расходов</t>
  </si>
  <si>
    <t>70 4 00 00000</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</si>
  <si>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</si>
  <si>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70 4 00 51200</t>
  </si>
  <si>
    <t>Закупка товаров, работ и услуг для государственных (муниципальных) нужд</t>
  </si>
  <si>
    <t>Обеспечение деятельности финансовых, налоговых и таможенных органов и органов финансового (финансово-бюджетного) надзора</t>
  </si>
  <si>
    <t>0106</t>
  </si>
  <si>
    <t>Обеспечение деятельности Контрольно-счетной палаты муниципального образования "Город Обнинск"</t>
  </si>
  <si>
    <t>70 1 00 11002</t>
  </si>
  <si>
    <t>Обеспечение деятельности Управления финансов Администрации города Обнинска</t>
  </si>
  <si>
    <t>70 1 00 11004</t>
  </si>
  <si>
    <t>Резервные фонды</t>
  </si>
  <si>
    <t>0111</t>
  </si>
  <si>
    <t>Резервные фонды местных администраций</t>
  </si>
  <si>
    <t>70 2 00 00000</t>
  </si>
  <si>
    <t>Резервный фонд Администрации города Обнинска</t>
  </si>
  <si>
    <t>70 2 00 12001</t>
  </si>
  <si>
    <t>Резервные средства</t>
  </si>
  <si>
    <t>Резервный фонд Администрации города Обнинска на предупреждение и ликвидацию чрезвычайных ситуаций и последствий стихийных бедствий</t>
  </si>
  <si>
    <t>70 2 00 12002</t>
  </si>
  <si>
    <t xml:space="preserve"> Другие общегосударственные вопросы</t>
  </si>
  <si>
    <t>0113</t>
  </si>
  <si>
    <t>Муниципальная программа "Содержание и обслуживание жилищного фонда муниципального образования "Город Обнинск"</t>
  </si>
  <si>
    <t>07 0 00 00000</t>
  </si>
  <si>
    <t>Софинансирование работ по капитальному ремонту многоквартирных домов</t>
  </si>
  <si>
    <t>07 0 02 10000</t>
  </si>
  <si>
    <t>Муниципальная программа "Благоустройство города Обнинска"</t>
  </si>
  <si>
    <t>09 0 00 00000</t>
  </si>
  <si>
    <t>Подпрограмма "Организация похоронного дела"</t>
  </si>
  <si>
    <t>09 5 00 00000</t>
  </si>
  <si>
    <t>Обеспечение деятельности МКУ "БРУ"</t>
  </si>
  <si>
    <t>09 5 01 10000</t>
  </si>
  <si>
    <t>Расходы на выплаты персоналу казенных учреждений</t>
  </si>
  <si>
    <t>Муниципальная программа "Развитие и модернизация объектов инженерной инфраструктуры города Обнинска"</t>
  </si>
  <si>
    <t>10 0 00 00000</t>
  </si>
  <si>
    <t>Осуществление функций МБУ "Управляющая компания систем коммунальной инфраструктуры"</t>
  </si>
  <si>
    <t>10 0 16 10000</t>
  </si>
  <si>
    <t>Предоставление субсидий бюджетным, автономным учреждениям и иным некоммерческим организациям</t>
  </si>
  <si>
    <t>Субсидии бюджетным учреждениям</t>
  </si>
  <si>
    <t>Муниципальная программа "Обеспечение правопорядка и безопасности населения на территории города Обнинска"</t>
  </si>
  <si>
    <t>11 0 00 00000</t>
  </si>
  <si>
    <t>Подпрограмма "Профилактика правонарушений и злоупотреблений наркотиками в муниципальном образовании "Город Обнинск"</t>
  </si>
  <si>
    <t>11 2 00 00000</t>
  </si>
  <si>
    <t>Установка, модернизация и обслуживание систем видеонаблюдения на территории города Обнинска</t>
  </si>
  <si>
    <t>11 2 02 10000</t>
  </si>
  <si>
    <t>Создание условий для деятельности добровольных народных дружин</t>
  </si>
  <si>
    <t>11 2 03 10000</t>
  </si>
  <si>
    <t>Субсидии некоммерческим организациям (за исключением государственных (муниципальных) учреждений)</t>
  </si>
  <si>
    <t>Поддержка организаций, занимающихся реабилитацией граждан, страдающих наркотической и алкогольной зависимостью</t>
  </si>
  <si>
    <t>11 2 05 10000</t>
  </si>
  <si>
    <t>Муниципальная программа "Обеспечение функционирования системы управления в муниципальном образовании "Город Обнинск"</t>
  </si>
  <si>
    <t>13 0 00 00000</t>
  </si>
  <si>
    <t>Подпрограмма "Управление  муниципальным имуществом в городе Обнинске"</t>
  </si>
  <si>
    <t>13 1 00 00000</t>
  </si>
  <si>
    <t>Кадастровые работы в отношении объектов, находящихся в муниципальной собственности, и земельных участков</t>
  </si>
  <si>
    <t>13 1 01 10000</t>
  </si>
  <si>
    <t xml:space="preserve">Оценка рыночной стоимости муниципального имущества и земельных участков; государственная кадастровая оценка земельных участков </t>
  </si>
  <si>
    <t>13 1 02 10000</t>
  </si>
  <si>
    <t>Проведение ремонта  имущества муниципальной казны и организация содержания имущества казны</t>
  </si>
  <si>
    <t>13 1 03 10000</t>
  </si>
  <si>
    <t>Подпрограмма "Обеспечение градостроительной деятельности на территории муниципального образования "Город Обнинск"</t>
  </si>
  <si>
    <t>13 2 00 00000</t>
  </si>
  <si>
    <t>Осуществление функций заказчика-застройщика, обеспечение технического надзора в процессе строительства, реконструкции и капитального ремонта муниципальных объектов</t>
  </si>
  <si>
    <t>13 2 02 10000</t>
  </si>
  <si>
    <t>Муниципальная программа «Общественное долголетие»</t>
  </si>
  <si>
    <t>18 0 00 00000</t>
  </si>
  <si>
    <t>Информирование населения о распространении социально значимых заболеваний</t>
  </si>
  <si>
    <t>18 0 04 10000</t>
  </si>
  <si>
    <t>Обучение, переподготовка, повышение квалификации, проведение семинаров для выборных лиц местного самоуправления, муниципальных служащих</t>
  </si>
  <si>
    <t>70 3 00 13001</t>
  </si>
  <si>
    <t>Поддержка общественных организаций, осуществляющих деятельность по отлову и содержанию безнадзорных животных, обитающих на территории городского округа</t>
  </si>
  <si>
    <t>70 3 00 13007</t>
  </si>
  <si>
    <t>Поддержка социально ориентированных некоммерческих организаций, осуществляющих деятельность в области социальной защиты и поддержки участников и инвалидов ВОВ, малолетних узников фашистских концлагерей, в области защиты прав и интересов садоводов и огородников, в области благотворительности, направленной на решение социальных, культурных, образовательных и иных общественно значимых проблем города Обнинска, а также реализующих проекты общественных инициатив</t>
  </si>
  <si>
    <t>70 3 00 13008</t>
  </si>
  <si>
    <t>Членские и иные взносы в организации для эффективного взаимодействия с государственными и муниципальными органами власти по вопросам экономического, научно-технического и социального развития</t>
  </si>
  <si>
    <t>70 3 00 13009</t>
  </si>
  <si>
    <t>Прочие непрограммные направления расходов</t>
  </si>
  <si>
    <t>70 9 00 00000</t>
  </si>
  <si>
    <t>Дополнительные выплаты к заработной плате работникам и другие расходы, проводимые из муниципального бюджета государственным учреждениям социальной сферы</t>
  </si>
  <si>
    <t>70 9 00 19001</t>
  </si>
  <si>
    <t>Поддержка некоммерческих организаций здравоохранения, не являющихся казенными учреждениями, в том числе бюджетных и автономных учреждений здравоохранения, расположенных на территории муниципального образования "Город Обнинск"</t>
  </si>
  <si>
    <t>70 9 00 19002</t>
  </si>
  <si>
    <t>600</t>
  </si>
  <si>
    <t>610</t>
  </si>
  <si>
    <t>Исполнение судебных актов</t>
  </si>
  <si>
    <t>70 9 00 19005</t>
  </si>
  <si>
    <t>Компенсация расходов на приобретение тест-полосок и иных средств самоконтроля, средств для введения лекарственных препаратов; расходных материалов для инсулиновых дозаторов для лечения детей-инвалидов, больных сахарным диабетом</t>
  </si>
  <si>
    <t>70 9 00 19006</t>
  </si>
  <si>
    <t>Социальное обеспечение и иные выплаты населению</t>
  </si>
  <si>
    <t>Социальные выплаты гражданам, кроме публичных нормативных социальных выплат</t>
  </si>
  <si>
    <t>Расходы, связанные с организацией и проведением сельскохозяйственных ярмарок выходного дня в городе Обнинске</t>
  </si>
  <si>
    <t>70 9 00 19007</t>
  </si>
  <si>
    <t>Национальная безопасность и правоохранительная деятельность</t>
  </si>
  <si>
    <t>0300</t>
  </si>
  <si>
    <t>Органы юстиции</t>
  </si>
  <si>
    <t>0304</t>
  </si>
  <si>
    <t>Осуществление полномочий по государственной регистрации актов гражданского состояния</t>
  </si>
  <si>
    <t>70 1 00 59340</t>
  </si>
  <si>
    <t>Защита населения и территории от чрезвычайных ситуаций природного и техногенного характера, пожарная безопасность</t>
  </si>
  <si>
    <t>0310</t>
  </si>
  <si>
    <t>Муниципальная программа «Обеспечение правопорядка и безопасности населения на территории города Обнинска»</t>
  </si>
  <si>
    <t>Подпрограмма "Обеспечение безопасности и защиты населения и территории города Обнинска"</t>
  </si>
  <si>
    <t>11 1 00 00000</t>
  </si>
  <si>
    <t>Организация и осуществление мероприятий по гражданской обороне, защите населения и территории городского округа от чрезвычайных ситуаций природного и техногенного характера</t>
  </si>
  <si>
    <t>11 1 01 10000</t>
  </si>
  <si>
    <t>Обеспечение первичных мер пожарной безопасности в границах городского округа</t>
  </si>
  <si>
    <t>11 1 02 10000</t>
  </si>
  <si>
    <t>Другие вопросы в области национальной безопасности и правоохранительной деятельности</t>
  </si>
  <si>
    <t>0314</t>
  </si>
  <si>
    <t>Муниципальная программа "Профилактика терроризма и экстремизма на территории муниципального образования "Город Обнинск"</t>
  </si>
  <si>
    <t>17 0 00 00000</t>
  </si>
  <si>
    <t>Прохождение обучения и (или) курсов повышения квалификации сотрудниками Администрации города Обнинска, задействованными в реализации мероприятий по противодействию распространения идеологии терроризма и экстремизма.</t>
  </si>
  <si>
    <t>17 0 14 10000</t>
  </si>
  <si>
    <t xml:space="preserve"> Национальная экономика</t>
  </si>
  <si>
    <t>0400</t>
  </si>
  <si>
    <t>Лесное хозяйство</t>
  </si>
  <si>
    <t>0407</t>
  </si>
  <si>
    <t>Подпрограмма "Содержание и озеленение территории  города Обнинска"</t>
  </si>
  <si>
    <t>09 1 00 00000</t>
  </si>
  <si>
    <t>Межевание и постановка на кадастровый учет, проведение лесоустройства и разработка лесохозяйственного регламента в отношении территорий с городскими лесами г. Обнинска</t>
  </si>
  <si>
    <t>09 1 03 10000</t>
  </si>
  <si>
    <t>Субсидии автономным учреждениям</t>
  </si>
  <si>
    <t>620</t>
  </si>
  <si>
    <t xml:space="preserve"> Транспорт</t>
  </si>
  <si>
    <t>0408</t>
  </si>
  <si>
    <t>Проведение отдельных мероприятий по транспорту</t>
  </si>
  <si>
    <t>70 3 00 13006</t>
  </si>
  <si>
    <t>Предоставление субсидий муниципальным предприятиям города Обнинска Калужской области на финансовое обеспечение затрат, в том числе на увеличение уставного фонда, санацию муниципальных предприятий</t>
  </si>
  <si>
    <t>70 3 00 13011</t>
  </si>
  <si>
    <t xml:space="preserve">Субсидии юридическим лицам (кроме некоммерческих организаций), индивидуальным предпринимателям, физическим лицам - производителям товаров, работ, услуг </t>
  </si>
  <si>
    <t>Дорожное хозяйство (дорожные фонды)</t>
  </si>
  <si>
    <t>0409</t>
  </si>
  <si>
    <t>Муниципальная программа "Дорожное хозяйство города Обнинска"</t>
  </si>
  <si>
    <t>06 0 00 00000</t>
  </si>
  <si>
    <t>Выполнение комплекса работ по ремонту автомобильных дорог</t>
  </si>
  <si>
    <t>06 0 01 10000</t>
  </si>
  <si>
    <t>Выполнение комплекса работ по ремонту внутриквартальных и внутридворовых проездов</t>
  </si>
  <si>
    <t>06 0 02 10000</t>
  </si>
  <si>
    <t>Выполнение комплекса работ по ремонту внутриквартальных и внутридворовых проездов в рамках деятельности ТОС</t>
  </si>
  <si>
    <t>06 0 03 10000</t>
  </si>
  <si>
    <t>Содержание улично-дорожной сети города, инженерных сооружений и объектов ливневой канализации</t>
  </si>
  <si>
    <t>06 0 04 10000</t>
  </si>
  <si>
    <t>Техническое оснащение улично-дорожной сети города с целью обеспечения безопасности дорожного движения</t>
  </si>
  <si>
    <t>06 0 05 10000</t>
  </si>
  <si>
    <t>Строительство и реконструкция автомобильных дорог и искусственных сооружений на них</t>
  </si>
  <si>
    <t>06 0 07 10000</t>
  </si>
  <si>
    <t>Капитальные вложения в объекты государственной (муниципальной) собственности</t>
  </si>
  <si>
    <t>Бюджетные инвестиции</t>
  </si>
  <si>
    <t>Строительство и реконструкция автомобильных дорог и искусственных сооружений на них (в рамках реализации федерального проекта "Жилье" национального проекта "Жилье и городская среда")</t>
  </si>
  <si>
    <t>06 0 F1 50211</t>
  </si>
  <si>
    <t xml:space="preserve">Выполнение комплекса работ по ремонту автомобильных дорог (в рамках реализации федерального проекта "Региональная и местная дорожная сеть" национального проекта "Безопасные качественные дороги") </t>
  </si>
  <si>
    <t>06 0 R1 87050</t>
  </si>
  <si>
    <t xml:space="preserve"> Другие вопросы в области национальной экономики</t>
  </si>
  <si>
    <t>0412</t>
  </si>
  <si>
    <t>Муниципальная программа "Содействие развитию малого и среднего предпринимательства  и инновационной деятельности в городе Обнинске"</t>
  </si>
  <si>
    <t>12 0 00 00000</t>
  </si>
  <si>
    <t>Подпрограмма "Содействие развитию малого и среднего предпринимательства в городе Обнинске"</t>
  </si>
  <si>
    <t>12 1 00 00000</t>
  </si>
  <si>
    <t>Предоставление субсидий субъектам малого и среднего предпринимательства на компенсацию затрат</t>
  </si>
  <si>
    <t>12 1 02 S6840</t>
  </si>
  <si>
    <t xml:space="preserve">Предоставление субсидий субъектам малого и среднего предпринимательства на компенсацию затрат, связанных с приобретением  производственного оборудования, используемого при производстве товара, работ, услуг </t>
  </si>
  <si>
    <t>12 1 03 S6840</t>
  </si>
  <si>
    <t>Обеспечение консультационной, организационно-методической и информационной поддержки предпринимательской деятельности</t>
  </si>
  <si>
    <t>12 1 04 10000</t>
  </si>
  <si>
    <t>Подпрограмма "Развитие инновационной деятельности в городе Обнинске"</t>
  </si>
  <si>
    <t>12 2 00 00000</t>
  </si>
  <si>
    <t>Предоставление субсидий на развитие инфраструктуры поддержки предпринимательства и инновационной деятельности</t>
  </si>
  <si>
    <t>12 2 02 10000</t>
  </si>
  <si>
    <t>Обеспечение информационно-имиджевой поддержки инновационной деятельности</t>
  </si>
  <si>
    <t>12 2 03 10000</t>
  </si>
  <si>
    <t>Предоставление субсидий некоммерческим организациям инфраструктуры поддержки предпринимательства и инновационной деятельности, занимающимся деятельностью в сфере стратегического и оперативного планирования, управления, маркетинга, науки, образования, инноваций и малого предпринимательства с целью создания благоприятных условий для дальнейшего социально-экономического развития города</t>
  </si>
  <si>
    <t>12 2 05 10000</t>
  </si>
  <si>
    <t>Подготовка документов территориального планирования и градостроительного зонирования в соответствии с действующим законодательством (разработка землеустроительной документации для внесения в сведения ЕГРН)</t>
  </si>
  <si>
    <t>13 2 01 S7070</t>
  </si>
  <si>
    <t>Подготовительные работы для обеспечения выполнения проектов при осуществлении строительства, реконструкции, капитального ремонта объектов капитального строительства</t>
  </si>
  <si>
    <t>13 2 03 10000</t>
  </si>
  <si>
    <t>Повышение уровня привлекательности профессиональной деятельности в сфере архитектуры и градостроительства</t>
  </si>
  <si>
    <t>13 2 05 S6233</t>
  </si>
  <si>
    <t>Иные выплаты населению</t>
  </si>
  <si>
    <t>Муниципальная программа "Развитие туризма в муниципальном образовании "Город Обнинск"</t>
  </si>
  <si>
    <t>16 0 00 00000</t>
  </si>
  <si>
    <t>Развитие приоритетных направлений туризма</t>
  </si>
  <si>
    <t>16 0 01 10000</t>
  </si>
  <si>
    <t>Повышение доступности и популяризация туристических объектов и достопримечательностей муниципального образования "Город Обнинск"</t>
  </si>
  <si>
    <t>16 0 02 10000</t>
  </si>
  <si>
    <t>Осуществление государственных полномочий по созданию административных комиссий в муниципальных районах и городских округах Калужской области</t>
  </si>
  <si>
    <t>70 4 00 00900</t>
  </si>
  <si>
    <t>Жилищно-коммунальное хозяйство</t>
  </si>
  <si>
    <t>0500</t>
  </si>
  <si>
    <t xml:space="preserve"> Жилищное хозяйство</t>
  </si>
  <si>
    <t>0501</t>
  </si>
  <si>
    <t>Муниципальная программа "Социальная поддержка населения города Обнинска"</t>
  </si>
  <si>
    <t>05 0 00 00000</t>
  </si>
  <si>
    <t>Подпрограмма "Доступная среда в городе Обнинске"</t>
  </si>
  <si>
    <t>05 2 00 00000</t>
  </si>
  <si>
    <t>Организация беспрепятственного доступа инвалидов и маломобильных граждан к объектам городской инфраструктуры и обеспечение условий доступности для инвалидов жилых помещений и общего имущества в многоквартирном доме</t>
  </si>
  <si>
    <t>05 2 01 10000</t>
  </si>
  <si>
    <t>400</t>
  </si>
  <si>
    <t>410</t>
  </si>
  <si>
    <t xml:space="preserve">Муниципальная программа "Содержание и обслуживание жилищного фонда муниципального образования "Город Обнинск" </t>
  </si>
  <si>
    <t>Ремонт и содержание муниципального жилья</t>
  </si>
  <si>
    <t>07 0 01 10000</t>
  </si>
  <si>
    <t>Обеспечение деятельности аварийно-диспетчерской службы города</t>
  </si>
  <si>
    <t>07 0 03 10000</t>
  </si>
  <si>
    <t>Возмещение части платы за содержание и ремонт помещений, находящихся в муниципальной собственности</t>
  </si>
  <si>
    <t>07 0 05 10000</t>
  </si>
  <si>
    <t>Муниципальная программа "Энергосбережение и повышение энергетической эффективности в муниципальном образовании "Город Обнинск"</t>
  </si>
  <si>
    <t>08 0 00 00000</t>
  </si>
  <si>
    <t>Установка  и замена индивидуальных приборов учета потребления коммунальных ресурсов в муниципальном жилищном фонде</t>
  </si>
  <si>
    <t>08 0 01 10000</t>
  </si>
  <si>
    <t>Повышение энергоэффективности малоэтажных домов</t>
  </si>
  <si>
    <t>08 0 04 10000</t>
  </si>
  <si>
    <t>Коммунальное хозяйство</t>
  </si>
  <si>
    <t>0502</t>
  </si>
  <si>
    <t>Реконструкция магистральных и распределительных сетей электроснабжения</t>
  </si>
  <si>
    <t>08 0 03 10000</t>
  </si>
  <si>
    <t>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t>
  </si>
  <si>
    <t>Муниципальная программа «Развитие и модернизация объектов инженерной инфраструктуры города Обнинска»</t>
  </si>
  <si>
    <t xml:space="preserve">Проектирование и строительство станций очистки воды для скважин Вашутинского и Добринского водозаборов </t>
  </si>
  <si>
    <t>10 0 01 10000</t>
  </si>
  <si>
    <t>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государственной(муниципальной) собственности или приобретение объектов недвижимого имущества в государственную (муниципальную) собственность</t>
  </si>
  <si>
    <t>Строительство канализационно-насосной станции с двумя напорными коллекторами в районе ул. Пирогова (в рамках реализации федерального проекта "Жилье" национального проекта "Жилье и городская среда")</t>
  </si>
  <si>
    <t>10 0 F5 50214</t>
  </si>
  <si>
    <t>Финансовое обеспечение (возмещение) расходов на эксплуатацию объекта Концессионного соглашения в виде платы Концедента</t>
  </si>
  <si>
    <t>70 3 00 13005</t>
  </si>
  <si>
    <t>Реализация концессионного соглашения в сфере теплоснабжения, горячего и холодного водоснабжения, водоотведения</t>
  </si>
  <si>
    <t>70 4 00 S9090</t>
  </si>
  <si>
    <t>Благоустройство</t>
  </si>
  <si>
    <t>0503</t>
  </si>
  <si>
    <t>Реализация мероприятий по благоустройству территории города Обнинска, в том числе очистке земель от мусора, отлову животных без владельцев</t>
  </si>
  <si>
    <t>09 1 01 10000</t>
  </si>
  <si>
    <t>Реализация мероприятий по озеленению территорий города,  реконструкция и восстановление зеленых насаждений</t>
  </si>
  <si>
    <t>09 1 02 10000</t>
  </si>
  <si>
    <t>Реализация мероприятий по декоративному оформлению территорий города Обнинска</t>
  </si>
  <si>
    <t>09 1 05 10000</t>
  </si>
  <si>
    <t>Реализация инициативных проектов в сфере благоустройства города</t>
  </si>
  <si>
    <t>09 1 07 10000</t>
  </si>
  <si>
    <t>09 3 00 00000</t>
  </si>
  <si>
    <t>Содержание сети уличного освещения городских территорий</t>
  </si>
  <si>
    <t>09 3 01 10000</t>
  </si>
  <si>
    <t>Развитие наружного освещения территории города Обнинска</t>
  </si>
  <si>
    <t>09 3 02 10000</t>
  </si>
  <si>
    <t>Подпрограмма "Развитие парков, парковых зон и скверов города Обнинска"</t>
  </si>
  <si>
    <t>09 4 00 00000</t>
  </si>
  <si>
    <t xml:space="preserve">Благоустройство и расширение парковых зон и скверов на территории города </t>
  </si>
  <si>
    <t>09 4 01 10000</t>
  </si>
  <si>
    <t>Организация и проведение городских мероприятий на территории парков города</t>
  </si>
  <si>
    <t>09 4 02 10000</t>
  </si>
  <si>
    <t>Благоустройство территорий кладбищ и содержание мест захоронений</t>
  </si>
  <si>
    <t>09 5 03 10000</t>
  </si>
  <si>
    <t>Муниципальная программа «Формирование современной городской среды»</t>
  </si>
  <si>
    <t>15 0 00 00000</t>
  </si>
  <si>
    <t>Благоустройство общественных территорий, в том числе подготовка концепций, проектной документации объектов благоустройства и проектной документации линий электропередач, проведение проверки достоверности сметной стоимости мероприятий по благоустройству</t>
  </si>
  <si>
    <t>15 0 01 10000</t>
  </si>
  <si>
    <t>Благоустройство общественных территорий, в том числе подготовка концепций, проектной документации объектов благоустройства и проектной документации линий электропередач, проведение проверки достоверности сметной стоимости мероприятий по благоустройству (в рамках реализации федерального проекта "Формирование комфортной городской среды" национального проекта "Жилье и городская среда")</t>
  </si>
  <si>
    <t>15 0 F2 55550</t>
  </si>
  <si>
    <t>Осуществление государственных полномочий по организации мероприятий при осуществлении деятельности по обращению с животными без владельцев</t>
  </si>
  <si>
    <t>70 4 00 88410</t>
  </si>
  <si>
    <t>Другие вопросы в области жилищно-коммунального хозяйства</t>
  </si>
  <si>
    <t>0505</t>
  </si>
  <si>
    <t>Разработка сводного топливно-энергетического баланса муниципального образования "Город Обнинск"</t>
  </si>
  <si>
    <t>08 0 05 10000</t>
  </si>
  <si>
    <t xml:space="preserve"> Образование</t>
  </si>
  <si>
    <t>0700</t>
  </si>
  <si>
    <t>Дошкольное образование</t>
  </si>
  <si>
    <t>0701</t>
  </si>
  <si>
    <t>Муниципальная программа "Развитие системы образования города Обнинска"</t>
  </si>
  <si>
    <t>01 0 00 00000</t>
  </si>
  <si>
    <t>Подпрограмма "Развитие дошкольного образования на территории города Обнинска"</t>
  </si>
  <si>
    <t>01 1 00 00000</t>
  </si>
  <si>
    <t>Обеспечение государственных гарантий на получение общедоступного и бесплатного дошкольного образования</t>
  </si>
  <si>
    <t>01 1 01 16310</t>
  </si>
  <si>
    <t>Дополнительные меры поддержки деятельности муниципальных дошкольных учреждений города Обнинска</t>
  </si>
  <si>
    <t>01 1 02 10000</t>
  </si>
  <si>
    <t>Дополнительные меры поддержки деятельности муниципальных дошкольных учреждений города Обнинска (создание условий для осуществления присмотра и ухода за детьми в муниципальных дошкольных образовательных организациях)</t>
  </si>
  <si>
    <t>01 1 02 S6320</t>
  </si>
  <si>
    <t>Укрепление материально-технической базы учреждений дошкольного образования</t>
  </si>
  <si>
    <t>01 1 04 10000</t>
  </si>
  <si>
    <t>Установка и модернизация систем видеонаблюдения в муниципальных образовательных учреждениях</t>
  </si>
  <si>
    <t>11 2 01 10000</t>
  </si>
  <si>
    <t xml:space="preserve">Общее образование </t>
  </si>
  <si>
    <t>0702</t>
  </si>
  <si>
    <t>Подпрограмма "Развитие системы общего образования города Обнинска"</t>
  </si>
  <si>
    <t>01 2 00 00000</t>
  </si>
  <si>
    <t xml:space="preserve">Обеспечение государственных гарантий на получение общедоступного и бесплатного общего образования </t>
  </si>
  <si>
    <t>01 2 01 16330</t>
  </si>
  <si>
    <t>Осуществление ежемесячных денежных выплат работникам муниципальных общеобразовательных учреждений</t>
  </si>
  <si>
    <t>01 2 02 16340</t>
  </si>
  <si>
    <t>Дополнительные меры поддержки деятельности учреждений общего образования</t>
  </si>
  <si>
    <t>01 2 03 10000</t>
  </si>
  <si>
    <t>Укрепление материально-технической базы общеобразовательных учреждений</t>
  </si>
  <si>
    <t>01 2 04 10000</t>
  </si>
  <si>
    <t>Ежемесячное денежное вознаграждение за классное руководство педагогическим работникам муниципальных общеобразовательных организаций</t>
  </si>
  <si>
    <t>01 2 09 53030</t>
  </si>
  <si>
    <t>01 2 09 L3030</t>
  </si>
  <si>
    <t>Подпрограмма "Совершенствование организации питания и формирование здорового образа жизни в общеобразовательных учреждениях города Обнинска"</t>
  </si>
  <si>
    <t>01 3 00 00000</t>
  </si>
  <si>
    <t>Обеспечение бесплатным и льготным питанием обучающихся в общеобразовательных учреждениях города Обнинска</t>
  </si>
  <si>
    <t>01 3 01 10000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</si>
  <si>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</si>
  <si>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01 3 01 L3040</t>
  </si>
  <si>
    <t>Предоставление дополнительной меры социальной поддержки в виде бесплатного двухразового горячего питания обучающимся в муниципальных общеобразовательных организациях в соответствии с Законом Калужской области  «О дополнительных мерах социальной поддержки членов семей военнослужащих, сотрудников некоторых федеральных государственных органов, принимающих (принимавших) участие в специальной военной операции на территориях Донецкой Народной Республики, Луганской Народной Республики, Запорожской области, Херсонской области и Украины, граждан Российской Федерации, призванных на военную службу по мобилизации в Вооруженные Силы Российской Федерации, а также лиц, направленных (командированных) для выполнения задач на территориях Донецкой Народной Республики, Луганской Народной Республики»</t>
  </si>
  <si>
    <t>01 3 02 16910</t>
  </si>
  <si>
    <t>Предоставление дополнительной меры социальной поддержки в виде бесплатного двухразового горячего питания обучающимся в муниципальных общеобразовательных организациях в соответствии с Законом Калужской области "О дополнительной мере социальной поддержки детей военнослужащих и сотрудников некоторых федеральных государственных органов, принимающих участие в специальной военной операции, граждан, добровольно выполняющих задачи в ходе проведения специальной военной операции, граждан Российской Федерации, призванных на военную службу по мобилизации в Вооруженные Силы Российской Федерации"</t>
  </si>
  <si>
    <t>01 3 02 16920</t>
  </si>
  <si>
    <t>Дополнительное образование детей</t>
  </si>
  <si>
    <t>0703</t>
  </si>
  <si>
    <t>Подпрограмма "Развитие дополнительного образования детей города Обнинска"</t>
  </si>
  <si>
    <t>01 5 00 00000</t>
  </si>
  <si>
    <t>Обеспечение деятельности учреждений дополнительного образования</t>
  </si>
  <si>
    <t>01 5 01 10000</t>
  </si>
  <si>
    <t>Укрепление материально-технической базы учреждений дополнительного образования</t>
  </si>
  <si>
    <t>01 5 04 10000</t>
  </si>
  <si>
    <t>Муниципальная программа "Развитие культуры города Обнинска"</t>
  </si>
  <si>
    <t>02 0 00 00000</t>
  </si>
  <si>
    <t xml:space="preserve">Подпрограмма "Сохранение и развитие системы дополнительного образования детей в сфере искусства в городе Обнинске" </t>
  </si>
  <si>
    <t>02 4 00 00000</t>
  </si>
  <si>
    <t>Обеспечение деятельности системы дополнительного образования в сфере искусства</t>
  </si>
  <si>
    <t>02 4 01 10000</t>
  </si>
  <si>
    <t>Проведение ремонтов, благоустройства, укрепление и совершенствование материально-технической базы учреждений дополнительного образования детей</t>
  </si>
  <si>
    <t>02 4 02 10000</t>
  </si>
  <si>
    <t xml:space="preserve">Молодежная политика </t>
  </si>
  <si>
    <t>0707</t>
  </si>
  <si>
    <t>Муниципальная программа "Молодежь города Обнинска"</t>
  </si>
  <si>
    <t>03 0 00 00000</t>
  </si>
  <si>
    <t>Организация мероприятий  для молодежи и поддержка молодежных инициатив</t>
  </si>
  <si>
    <t>03 0 01 10000</t>
  </si>
  <si>
    <t>Организация деятельности по реализации молодежной политики в городе</t>
  </si>
  <si>
    <t>03 0 02 10000</t>
  </si>
  <si>
    <t>Создание и развитие научных и творческих коллективных центров</t>
  </si>
  <si>
    <t>03 0 03 10000</t>
  </si>
  <si>
    <t>Создание и развитие научных и творческих коллективных центров (реализация мероприятия Стратегии социально-экономического развития муниципального образования «Город Обнинск» как наукограда Российской Федерации)</t>
  </si>
  <si>
    <t>03 0 03 L5250</t>
  </si>
  <si>
    <t xml:space="preserve">Проведение мероприятий антинаркотической направленности </t>
  </si>
  <si>
    <t>11 2 04 10000</t>
  </si>
  <si>
    <t>Другие вопросы в области образования</t>
  </si>
  <si>
    <t>0709</t>
  </si>
  <si>
    <t>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 (в рамках федерального проекта «Патриотическое воспитание граждан Российской Федерации» национального проекта «Образование»)</t>
  </si>
  <si>
    <t>01 2 ЕВ 51790</t>
  </si>
  <si>
    <t>Подпрограмма "Организация отдыха, оздоровления и занятости детей и подростков города Обнинска"</t>
  </si>
  <si>
    <t>01 4 00 00000</t>
  </si>
  <si>
    <t xml:space="preserve">Организация отдыха и оздоровления детей и подростков города Обнинска  </t>
  </si>
  <si>
    <t>01 4 01 S8070</t>
  </si>
  <si>
    <t>Временное трудоустройство обучающихся от 14 до 17 лет в свободное от учебы время</t>
  </si>
  <si>
    <t>01 4 02 10000</t>
  </si>
  <si>
    <t>Подпрограмма "Развитие методической  и профориентационной работы в системе образования города Обнинска"</t>
  </si>
  <si>
    <t>01 6 00 00000</t>
  </si>
  <si>
    <t xml:space="preserve">Методическое сопровождение совершенствования образовательного процесса в образовательных учреждениях  </t>
  </si>
  <si>
    <t>01 6 01 10000</t>
  </si>
  <si>
    <t>Организация профориентационной работы среди обучающихся общеобразовательных учреждений</t>
  </si>
  <si>
    <t>01 6 02 10000</t>
  </si>
  <si>
    <t>Подпрограмма "Создание условий для развития системы образования города Обнинска"</t>
  </si>
  <si>
    <t>01 7 00 00000</t>
  </si>
  <si>
    <t>Организация деятельности по руководству и управлению в системе образования</t>
  </si>
  <si>
    <t>01 7 01 10000</t>
  </si>
  <si>
    <t>Ведение бухгалтерского, налогового и статистического учета в обслуживаемых учреждениях</t>
  </si>
  <si>
    <t>01 7 02 10000</t>
  </si>
  <si>
    <t>Выявление, стимулирование и поддержка талантливых, одаренных детей и молодежи</t>
  </si>
  <si>
    <t>01 7 03 10000</t>
  </si>
  <si>
    <t>Публичные нормативные выплаты гражданам несоциального характера</t>
  </si>
  <si>
    <t>Организация работы с одаренными детьми и молодежью</t>
  </si>
  <si>
    <t>01 7 04 10000</t>
  </si>
  <si>
    <t>Культура, кинематография</t>
  </si>
  <si>
    <t>0800</t>
  </si>
  <si>
    <t>Культура</t>
  </si>
  <si>
    <t>0801</t>
  </si>
  <si>
    <t xml:space="preserve">Подпрограмма "Поддержка и развитие культурно-досуговой деятельности и народного творчества в городе Обнинске" </t>
  </si>
  <si>
    <t>02 1 00 00000</t>
  </si>
  <si>
    <t>Организация и проведение общегородских мероприятий</t>
  </si>
  <si>
    <t>02 1 01 10000</t>
  </si>
  <si>
    <t xml:space="preserve">Обеспечение культурно-досуговой деятельности и народного творчества </t>
  </si>
  <si>
    <t>02 1 02 10000</t>
  </si>
  <si>
    <t xml:space="preserve">Приложение № 1 к решению Обнинского городского Собрания "О внесении изменений в решение Обнинского городского Собрания от 12.12.2023 № 01-47 "О бюджете города Обнинска на 2024 год и плановый период 2025 и 2026 годов" </t>
  </si>
  <si>
    <t>от 27.02.2024  № 02-51</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</si>
</sst>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69">
    <font>
      <sz val="10"/>
      <name val="Arial Cyr"/>
      <family val="0"/>
    </font>
    <font>
      <sz val="10"/>
      <name val="Arial"/>
      <family val="0"/>
    </font>
    <font>
      <sz val="11"/>
      <color indexed="8"/>
      <name val="Calibri"/>
      <family val="2"/>
    </font>
    <font>
      <sz val="11"/>
      <color indexed="9"/>
      <name val="Calibri"/>
      <family val="2"/>
    </font>
    <font>
      <sz val="11"/>
      <color indexed="16"/>
      <name val="Calibri"/>
      <family val="2"/>
    </font>
    <font>
      <sz val="11"/>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60"/>
      <name val="Calibri"/>
      <family val="2"/>
    </font>
    <font>
      <b/>
      <sz val="11"/>
      <color indexed="63"/>
      <name val="Calibri"/>
      <family val="2"/>
    </font>
    <font>
      <sz val="10"/>
      <color indexed="8"/>
      <name val="Arial Cyr"/>
      <family val="2"/>
    </font>
    <font>
      <b/>
      <sz val="18"/>
      <color indexed="62"/>
      <name val="Cambria"/>
      <family val="2"/>
    </font>
    <font>
      <b/>
      <sz val="11"/>
      <color indexed="8"/>
      <name val="Calibri"/>
      <family val="2"/>
    </font>
    <font>
      <sz val="11"/>
      <color indexed="10"/>
      <name val="Calibri"/>
      <family val="2"/>
    </font>
    <font>
      <b/>
      <sz val="12"/>
      <color indexed="8"/>
      <name val="Arial Cyr"/>
      <family val="2"/>
    </font>
    <font>
      <sz val="8"/>
      <color indexed="8"/>
      <name val="Arial"/>
      <family val="2"/>
    </font>
    <font>
      <sz val="8"/>
      <name val="Arial"/>
      <family val="2"/>
    </font>
    <font>
      <b/>
      <sz val="10"/>
      <color indexed="8"/>
      <name val="Arial CYR"/>
      <family val="2"/>
    </font>
    <font>
      <sz val="12"/>
      <name val="Arial Cyr"/>
      <family val="0"/>
    </font>
    <font>
      <sz val="12"/>
      <name val="Times New Roman"/>
      <family val="1"/>
    </font>
    <font>
      <sz val="11"/>
      <name val="Times New Roman"/>
      <family val="1"/>
    </font>
    <font>
      <b/>
      <sz val="10"/>
      <name val="Arial Cyr"/>
      <family val="0"/>
    </font>
    <font>
      <b/>
      <sz val="16"/>
      <name val="Times New Roman"/>
      <family val="1"/>
    </font>
    <font>
      <b/>
      <sz val="13"/>
      <name val="Times New Roman"/>
      <family val="1"/>
    </font>
    <font>
      <b/>
      <sz val="12"/>
      <name val="Times New Roman"/>
      <family val="1"/>
    </font>
    <font>
      <b/>
      <sz val="11"/>
      <name val="Times New Roman"/>
      <family val="1"/>
    </font>
    <font>
      <b/>
      <i/>
      <sz val="12"/>
      <name val="Times New Roman"/>
      <family val="1"/>
    </font>
    <font>
      <sz val="12"/>
      <color indexed="8"/>
      <name val="Times New Roman"/>
      <family val="1"/>
    </font>
    <font>
      <b/>
      <i/>
      <sz val="12"/>
      <color indexed="8"/>
      <name val="Times New Roman"/>
      <family val="1"/>
    </font>
    <font>
      <b/>
      <i/>
      <sz val="10"/>
      <name val="Arial Cyr"/>
      <family val="0"/>
    </font>
    <font>
      <b/>
      <i/>
      <sz val="11"/>
      <name val="Times New Roman"/>
      <family val="1"/>
    </font>
    <font>
      <sz val="10"/>
      <name val="Times New Roman"/>
      <family val="1"/>
    </font>
    <font>
      <i/>
      <sz val="10"/>
      <name val="Arial Cyr"/>
      <family val="0"/>
    </font>
    <font>
      <b/>
      <sz val="12.5"/>
      <name val="Arial Cyr"/>
      <family val="0"/>
    </font>
    <font>
      <b/>
      <sz val="12"/>
      <color indexed="8"/>
      <name val="Times New Roman"/>
      <family val="1"/>
    </font>
    <font>
      <b/>
      <sz val="12.5"/>
      <name val="Times New Roman"/>
      <family val="1"/>
    </font>
    <font>
      <sz val="12.5"/>
      <name val="Times New Roman"/>
      <family val="1"/>
    </font>
    <font>
      <sz val="8"/>
      <name val="Arial Cyr"/>
      <family val="0"/>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20"/>
      <name val="Calibri"/>
      <family val="2"/>
    </font>
    <font>
      <sz val="11"/>
      <color indexed="52"/>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51">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46"/>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4"/>
        <bgColor indexed="64"/>
      </patternFill>
    </fill>
    <fill>
      <patternFill patternType="solid">
        <fgColor indexed="25"/>
        <bgColor indexed="64"/>
      </patternFill>
    </fill>
    <fill>
      <patternFill patternType="solid">
        <fgColor indexed="50"/>
        <bgColor indexed="64"/>
      </patternFill>
    </fill>
    <fill>
      <patternFill patternType="solid">
        <fgColor indexed="49"/>
        <bgColor indexed="64"/>
      </patternFill>
    </fill>
    <fill>
      <patternFill patternType="solid">
        <fgColor indexed="53"/>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2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4"/>
      </top>
      <bottom style="double">
        <color indexed="54"/>
      </bottom>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medium">
        <color indexed="8"/>
      </right>
      <top style="thin">
        <color indexed="8"/>
      </top>
      <bottom style="hair">
        <color indexed="8"/>
      </bottom>
    </border>
    <border>
      <left style="thin">
        <color indexed="8"/>
      </left>
      <right style="medium">
        <color indexed="8"/>
      </right>
      <top style="thin">
        <color indexed="8"/>
      </top>
      <bottom style="hair">
        <color indexed="8"/>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style="medium">
        <color indexed="8"/>
      </left>
      <right style="thin">
        <color indexed="8"/>
      </right>
      <top style="medium">
        <color indexed="8"/>
      </top>
      <bottom style="thin">
        <color indexed="8"/>
      </bottom>
    </border>
    <border>
      <left style="medium">
        <color indexed="8"/>
      </left>
      <right style="thin">
        <color indexed="8"/>
      </right>
      <top style="thin">
        <color indexed="8"/>
      </top>
      <bottom>
        <color indexed="63"/>
      </bottom>
    </border>
    <border>
      <left style="medium">
        <color indexed="8"/>
      </left>
      <right style="thin">
        <color indexed="8"/>
      </right>
      <top style="thin">
        <color indexed="8"/>
      </top>
      <bottom style="thin">
        <color indexed="8"/>
      </bottom>
    </border>
    <border>
      <left style="thin">
        <color indexed="8"/>
      </left>
      <right style="thin">
        <color indexed="8"/>
      </right>
      <top style="medium">
        <color indexed="8"/>
      </top>
      <bottom style="thin">
        <color indexed="8"/>
      </bottom>
    </border>
    <border>
      <left style="thin">
        <color indexed="8"/>
      </left>
      <right style="thin">
        <color indexed="8"/>
      </right>
      <top style="thin">
        <color indexed="8"/>
      </top>
      <bottom>
        <color indexed="6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s>
  <cellStyleXfs count="14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4"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3"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2" borderId="0" applyNumberFormat="0" applyBorder="0" applyAlignment="0" applyProtection="0"/>
    <xf numFmtId="0" fontId="3" fillId="3"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3" fillId="26" borderId="0" applyNumberFormat="0" applyBorder="0" applyAlignment="0" applyProtection="0"/>
    <xf numFmtId="0" fontId="53" fillId="27"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4" fillId="33" borderId="0" applyNumberFormat="0" applyBorder="0" applyAlignment="0" applyProtection="0"/>
    <xf numFmtId="0" fontId="5" fillId="0" borderId="0">
      <alignment/>
      <protection/>
    </xf>
    <xf numFmtId="0" fontId="6" fillId="34" borderId="1" applyNumberFormat="0" applyAlignment="0" applyProtection="0"/>
    <xf numFmtId="0" fontId="7" fillId="35" borderId="2" applyNumberFormat="0" applyAlignment="0" applyProtection="0"/>
    <xf numFmtId="0" fontId="5" fillId="0" borderId="0">
      <alignment/>
      <protection/>
    </xf>
    <xf numFmtId="0" fontId="8" fillId="0" borderId="0" applyNumberFormat="0" applyFill="0" applyBorder="0" applyAlignment="0" applyProtection="0"/>
    <xf numFmtId="0" fontId="9" fillId="36"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3" borderId="1" applyNumberFormat="0" applyAlignment="0" applyProtection="0"/>
    <xf numFmtId="0" fontId="14" fillId="0" borderId="6" applyNumberFormat="0" applyFill="0" applyAlignment="0" applyProtection="0"/>
    <xf numFmtId="0" fontId="15" fillId="14" borderId="0" applyNumberFormat="0" applyBorder="0" applyAlignment="0" applyProtection="0"/>
    <xf numFmtId="0" fontId="0" fillId="4" borderId="7" applyNumberFormat="0" applyAlignment="0" applyProtection="0"/>
    <xf numFmtId="0" fontId="16" fillId="34" borderId="8" applyNumberFormat="0" applyAlignment="0" applyProtection="0"/>
    <xf numFmtId="0" fontId="17" fillId="0" borderId="0">
      <alignment/>
      <protection/>
    </xf>
    <xf numFmtId="0" fontId="17" fillId="0" borderId="0">
      <alignment/>
      <protection/>
    </xf>
    <xf numFmtId="0" fontId="18" fillId="0" borderId="0" applyNumberFormat="0" applyFill="0" applyBorder="0" applyAlignment="0" applyProtection="0"/>
    <xf numFmtId="0" fontId="19" fillId="0" borderId="9" applyNumberFormat="0" applyFill="0" applyAlignment="0" applyProtection="0"/>
    <xf numFmtId="0" fontId="5" fillId="0" borderId="0">
      <alignment/>
      <protection/>
    </xf>
    <xf numFmtId="0" fontId="20" fillId="0" borderId="0" applyNumberFormat="0" applyFill="0" applyBorder="0" applyAlignment="0" applyProtection="0"/>
    <xf numFmtId="0" fontId="17" fillId="37" borderId="0">
      <alignment/>
      <protection/>
    </xf>
    <xf numFmtId="0" fontId="17" fillId="0" borderId="0">
      <alignment wrapText="1"/>
      <protection/>
    </xf>
    <xf numFmtId="0" fontId="17" fillId="0" borderId="0">
      <alignment/>
      <protection/>
    </xf>
    <xf numFmtId="0" fontId="21" fillId="0" borderId="0">
      <alignment horizontal="center" wrapText="1"/>
      <protection/>
    </xf>
    <xf numFmtId="0" fontId="21" fillId="0" borderId="0">
      <alignment horizontal="center"/>
      <protection/>
    </xf>
    <xf numFmtId="0" fontId="17" fillId="0" borderId="0">
      <alignment horizontal="right"/>
      <protection/>
    </xf>
    <xf numFmtId="0" fontId="17" fillId="37" borderId="10">
      <alignment/>
      <protection/>
    </xf>
    <xf numFmtId="0" fontId="17" fillId="0" borderId="11">
      <alignment horizontal="center" vertical="center" wrapText="1"/>
      <protection/>
    </xf>
    <xf numFmtId="0" fontId="17" fillId="37" borderId="12">
      <alignment/>
      <protection/>
    </xf>
    <xf numFmtId="49" fontId="17" fillId="0" borderId="11">
      <alignment horizontal="left" vertical="top" wrapText="1" indent="2"/>
      <protection/>
    </xf>
    <xf numFmtId="49" fontId="17" fillId="0" borderId="11">
      <alignment horizontal="center" vertical="top" shrinkToFit="1"/>
      <protection/>
    </xf>
    <xf numFmtId="0" fontId="22" fillId="0" borderId="13">
      <alignment horizontal="left" wrapText="1"/>
      <protection/>
    </xf>
    <xf numFmtId="0" fontId="23" fillId="0" borderId="14">
      <alignment horizontal="left" wrapText="1" indent="2"/>
      <protection/>
    </xf>
    <xf numFmtId="0" fontId="22" fillId="0" borderId="15">
      <alignment horizontal="left" wrapText="1" indent="2"/>
      <protection/>
    </xf>
    <xf numFmtId="0" fontId="24" fillId="0" borderId="11">
      <alignment horizontal="left"/>
      <protection/>
    </xf>
    <xf numFmtId="4" fontId="24" fillId="4" borderId="11">
      <alignment horizontal="right" vertical="top" shrinkToFit="1"/>
      <protection/>
    </xf>
    <xf numFmtId="10" fontId="24" fillId="4" borderId="11">
      <alignment horizontal="right" vertical="top" shrinkToFit="1"/>
      <protection/>
    </xf>
    <xf numFmtId="0" fontId="17" fillId="37" borderId="16">
      <alignment/>
      <protection/>
    </xf>
    <xf numFmtId="0" fontId="17" fillId="0" borderId="0">
      <alignment horizontal="left" wrapText="1"/>
      <protection/>
    </xf>
    <xf numFmtId="0" fontId="24" fillId="0" borderId="11">
      <alignment vertical="top" wrapText="1"/>
      <protection/>
    </xf>
    <xf numFmtId="4" fontId="24" fillId="5" borderId="11">
      <alignment horizontal="right" vertical="top" shrinkToFit="1"/>
      <protection/>
    </xf>
    <xf numFmtId="49" fontId="22" fillId="0" borderId="17">
      <alignment horizontal="center" wrapText="1"/>
      <protection/>
    </xf>
    <xf numFmtId="49" fontId="22" fillId="0" borderId="18">
      <alignment horizontal="center" wrapText="1"/>
      <protection/>
    </xf>
    <xf numFmtId="49" fontId="22" fillId="0" borderId="19">
      <alignment horizontal="center"/>
      <protection/>
    </xf>
    <xf numFmtId="0" fontId="17" fillId="37" borderId="16">
      <alignment horizontal="center"/>
      <protection/>
    </xf>
    <xf numFmtId="0" fontId="17" fillId="37" borderId="16">
      <alignment horizontal="left"/>
      <protection/>
    </xf>
    <xf numFmtId="49" fontId="22" fillId="0" borderId="20">
      <alignment horizontal="center"/>
      <protection/>
    </xf>
    <xf numFmtId="49" fontId="22" fillId="0" borderId="21">
      <alignment horizontal="center"/>
      <protection/>
    </xf>
    <xf numFmtId="49" fontId="22" fillId="0" borderId="11">
      <alignment horizontal="center"/>
      <protection/>
    </xf>
    <xf numFmtId="49" fontId="23" fillId="0" borderId="11">
      <alignment horizontal="center"/>
      <protection/>
    </xf>
    <xf numFmtId="4" fontId="23" fillId="0" borderId="11">
      <alignment horizontal="right"/>
      <protection/>
    </xf>
    <xf numFmtId="0" fontId="24" fillId="0" borderId="11">
      <alignment vertical="top" wrapText="1"/>
      <protection/>
    </xf>
    <xf numFmtId="0" fontId="53" fillId="38" borderId="0" applyNumberFormat="0" applyBorder="0" applyAlignment="0" applyProtection="0"/>
    <xf numFmtId="0" fontId="53" fillId="39" borderId="0" applyNumberFormat="0" applyBorder="0" applyAlignment="0" applyProtection="0"/>
    <xf numFmtId="0" fontId="53" fillId="40" borderId="0" applyNumberFormat="0" applyBorder="0" applyAlignment="0" applyProtection="0"/>
    <xf numFmtId="0" fontId="53" fillId="41" borderId="0" applyNumberFormat="0" applyBorder="0" applyAlignment="0" applyProtection="0"/>
    <xf numFmtId="0" fontId="53" fillId="42" borderId="0" applyNumberFormat="0" applyBorder="0" applyAlignment="0" applyProtection="0"/>
    <xf numFmtId="0" fontId="53" fillId="43" borderId="0" applyNumberFormat="0" applyBorder="0" applyAlignment="0" applyProtection="0"/>
    <xf numFmtId="0" fontId="54" fillId="44" borderId="22" applyNumberFormat="0" applyAlignment="0" applyProtection="0"/>
    <xf numFmtId="0" fontId="55" fillId="45" borderId="23" applyNumberFormat="0" applyAlignment="0" applyProtection="0"/>
    <xf numFmtId="0" fontId="56" fillId="45" borderId="22" applyNumberFormat="0" applyAlignment="0" applyProtection="0"/>
    <xf numFmtId="170" fontId="1" fillId="0" borderId="0" applyFill="0" applyBorder="0" applyAlignment="0" applyProtection="0"/>
    <xf numFmtId="168" fontId="1" fillId="0" borderId="0" applyFill="0" applyBorder="0" applyAlignment="0" applyProtection="0"/>
    <xf numFmtId="0" fontId="57" fillId="0" borderId="24" applyNumberFormat="0" applyFill="0" applyAlignment="0" applyProtection="0"/>
    <xf numFmtId="0" fontId="58" fillId="0" borderId="25" applyNumberFormat="0" applyFill="0" applyAlignment="0" applyProtection="0"/>
    <xf numFmtId="0" fontId="59" fillId="0" borderId="26" applyNumberFormat="0" applyFill="0" applyAlignment="0" applyProtection="0"/>
    <xf numFmtId="0" fontId="59" fillId="0" borderId="0" applyNumberFormat="0" applyFill="0" applyBorder="0" applyAlignment="0" applyProtection="0"/>
    <xf numFmtId="0" fontId="60" fillId="0" borderId="27" applyNumberFormat="0" applyFill="0" applyAlignment="0" applyProtection="0"/>
    <xf numFmtId="0" fontId="61" fillId="46" borderId="28" applyNumberFormat="0" applyAlignment="0" applyProtection="0"/>
    <xf numFmtId="0" fontId="62" fillId="0" borderId="0" applyNumberFormat="0" applyFill="0" applyBorder="0" applyAlignment="0" applyProtection="0"/>
    <xf numFmtId="0" fontId="63" fillId="47" borderId="0" applyNumberFormat="0" applyBorder="0" applyAlignment="0" applyProtection="0"/>
    <xf numFmtId="0" fontId="0" fillId="34" borderId="0">
      <alignment/>
      <protection/>
    </xf>
    <xf numFmtId="0" fontId="1" fillId="34" borderId="0">
      <alignment/>
      <protection/>
    </xf>
    <xf numFmtId="0" fontId="64" fillId="48" borderId="0" applyNumberFormat="0" applyBorder="0" applyAlignment="0" applyProtection="0"/>
    <xf numFmtId="0" fontId="65" fillId="0" borderId="0" applyNumberFormat="0" applyFill="0" applyBorder="0" applyAlignment="0" applyProtection="0"/>
    <xf numFmtId="0" fontId="0" fillId="49" borderId="29" applyNumberFormat="0" applyFont="0" applyAlignment="0" applyProtection="0"/>
    <xf numFmtId="9" fontId="1" fillId="0" borderId="0" applyFill="0" applyBorder="0" applyAlignment="0" applyProtection="0"/>
    <xf numFmtId="0" fontId="66" fillId="0" borderId="30" applyNumberFormat="0" applyFill="0" applyAlignment="0" applyProtection="0"/>
    <xf numFmtId="0" fontId="67" fillId="0" borderId="0" applyNumberFormat="0" applyFill="0" applyBorder="0" applyAlignment="0" applyProtection="0"/>
    <xf numFmtId="171" fontId="1" fillId="0" borderId="0" applyFill="0" applyBorder="0" applyAlignment="0" applyProtection="0"/>
    <xf numFmtId="169" fontId="1" fillId="0" borderId="0" applyFill="0" applyBorder="0" applyAlignment="0" applyProtection="0"/>
    <xf numFmtId="0" fontId="68" fillId="50" borderId="0" applyNumberFormat="0" applyBorder="0" applyAlignment="0" applyProtection="0"/>
  </cellStyleXfs>
  <cellXfs count="80">
    <xf numFmtId="0" fontId="0" fillId="0" borderId="0" xfId="0" applyAlignment="1">
      <alignment/>
    </xf>
    <xf numFmtId="0" fontId="25" fillId="0" borderId="0" xfId="0" applyFont="1" applyFill="1" applyAlignment="1">
      <alignment horizontal="left"/>
    </xf>
    <xf numFmtId="0" fontId="25" fillId="0" borderId="0" xfId="0" applyFont="1" applyFill="1" applyAlignment="1">
      <alignment horizontal="center"/>
    </xf>
    <xf numFmtId="0" fontId="0" fillId="0" borderId="0" xfId="0" applyFill="1" applyAlignment="1">
      <alignment horizontal="left"/>
    </xf>
    <xf numFmtId="0" fontId="25" fillId="0" borderId="0" xfId="0" applyFont="1" applyFill="1" applyAlignment="1">
      <alignment/>
    </xf>
    <xf numFmtId="0" fontId="26" fillId="0" borderId="0" xfId="0" applyFont="1" applyFill="1" applyBorder="1" applyAlignment="1">
      <alignment wrapText="1"/>
    </xf>
    <xf numFmtId="0" fontId="28" fillId="0" borderId="0" xfId="0" applyFont="1" applyFill="1" applyAlignment="1">
      <alignment horizontal="left"/>
    </xf>
    <xf numFmtId="49" fontId="31" fillId="0" borderId="11" xfId="0" applyNumberFormat="1" applyFont="1" applyFill="1" applyBorder="1" applyAlignment="1">
      <alignment horizontal="center" vertical="center" wrapText="1"/>
    </xf>
    <xf numFmtId="49" fontId="32" fillId="0" borderId="11" xfId="0" applyNumberFormat="1" applyFont="1" applyFill="1" applyBorder="1" applyAlignment="1">
      <alignment horizontal="center" vertical="center" wrapText="1"/>
    </xf>
    <xf numFmtId="0" fontId="31" fillId="0" borderId="11" xfId="0" applyFont="1" applyFill="1" applyBorder="1" applyAlignment="1">
      <alignment horizontal="center" vertical="center" wrapText="1"/>
    </xf>
    <xf numFmtId="0" fontId="31" fillId="0" borderId="11" xfId="0" applyFont="1" applyFill="1" applyBorder="1" applyAlignment="1">
      <alignment horizontal="center" wrapText="1"/>
    </xf>
    <xf numFmtId="49" fontId="31" fillId="0" borderId="11" xfId="0" applyNumberFormat="1" applyFont="1" applyFill="1" applyBorder="1" applyAlignment="1">
      <alignment horizontal="left" wrapText="1"/>
    </xf>
    <xf numFmtId="49" fontId="31" fillId="0" borderId="11" xfId="0" applyNumberFormat="1" applyFont="1" applyFill="1" applyBorder="1" applyAlignment="1">
      <alignment horizontal="center" wrapText="1"/>
    </xf>
    <xf numFmtId="0" fontId="26" fillId="0" borderId="11" xfId="0" applyFont="1" applyFill="1" applyBorder="1" applyAlignment="1">
      <alignment horizontal="center" wrapText="1"/>
    </xf>
    <xf numFmtId="4" fontId="31" fillId="0" borderId="11" xfId="0" applyNumberFormat="1" applyFont="1" applyFill="1" applyBorder="1" applyAlignment="1">
      <alignment horizontal="right" wrapText="1"/>
    </xf>
    <xf numFmtId="49" fontId="33" fillId="0" borderId="11" xfId="0" applyNumberFormat="1" applyFont="1" applyFill="1" applyBorder="1" applyAlignment="1">
      <alignment horizontal="left" wrapText="1"/>
    </xf>
    <xf numFmtId="49" fontId="33" fillId="0" borderId="11" xfId="0" applyNumberFormat="1" applyFont="1" applyFill="1" applyBorder="1" applyAlignment="1">
      <alignment horizontal="center" wrapText="1"/>
    </xf>
    <xf numFmtId="4" fontId="33" fillId="0" borderId="11" xfId="0" applyNumberFormat="1" applyFont="1" applyFill="1" applyBorder="1" applyAlignment="1">
      <alignment horizontal="right" wrapText="1"/>
    </xf>
    <xf numFmtId="0" fontId="26" fillId="0" borderId="11" xfId="0" applyFont="1" applyFill="1" applyBorder="1" applyAlignment="1">
      <alignment horizontal="justify" wrapText="1"/>
    </xf>
    <xf numFmtId="49" fontId="26" fillId="0" borderId="11" xfId="0" applyNumberFormat="1" applyFont="1" applyFill="1" applyBorder="1" applyAlignment="1">
      <alignment horizontal="center" wrapText="1"/>
    </xf>
    <xf numFmtId="4" fontId="26" fillId="0" borderId="11" xfId="0" applyNumberFormat="1" applyFont="1" applyFill="1" applyBorder="1" applyAlignment="1">
      <alignment horizontal="right" wrapText="1"/>
    </xf>
    <xf numFmtId="0" fontId="26" fillId="0" borderId="11" xfId="0" applyFont="1" applyFill="1" applyBorder="1" applyAlignment="1">
      <alignment horizontal="left" wrapText="1"/>
    </xf>
    <xf numFmtId="49" fontId="26" fillId="0" borderId="11" xfId="0" applyNumberFormat="1" applyFont="1" applyFill="1" applyBorder="1" applyAlignment="1">
      <alignment horizontal="left" wrapText="1"/>
    </xf>
    <xf numFmtId="0" fontId="34" fillId="0" borderId="11" xfId="0" applyFont="1" applyFill="1" applyBorder="1" applyAlignment="1">
      <alignment horizontal="left" wrapText="1"/>
    </xf>
    <xf numFmtId="4" fontId="33" fillId="0" borderId="11" xfId="0" applyNumberFormat="1" applyFont="1" applyFill="1" applyBorder="1" applyAlignment="1">
      <alignment horizontal="right"/>
    </xf>
    <xf numFmtId="4" fontId="26" fillId="0" borderId="11" xfId="0" applyNumberFormat="1" applyFont="1" applyFill="1" applyBorder="1" applyAlignment="1">
      <alignment horizontal="right"/>
    </xf>
    <xf numFmtId="0" fontId="34" fillId="34" borderId="11" xfId="0" applyFont="1" applyFill="1" applyBorder="1" applyAlignment="1">
      <alignment horizontal="left" wrapText="1"/>
    </xf>
    <xf numFmtId="49" fontId="26" fillId="34" borderId="11" xfId="0" applyNumberFormat="1" applyFont="1" applyFill="1" applyBorder="1" applyAlignment="1">
      <alignment horizontal="center" wrapText="1"/>
    </xf>
    <xf numFmtId="0" fontId="26" fillId="34" borderId="11" xfId="0" applyFont="1" applyFill="1" applyBorder="1" applyAlignment="1">
      <alignment horizontal="center" wrapText="1"/>
    </xf>
    <xf numFmtId="4" fontId="26" fillId="34" borderId="11" xfId="0" applyNumberFormat="1" applyFont="1" applyFill="1" applyBorder="1" applyAlignment="1">
      <alignment horizontal="right" wrapText="1"/>
    </xf>
    <xf numFmtId="0" fontId="0" fillId="0" borderId="0" xfId="0" applyFont="1" applyFill="1" applyAlignment="1">
      <alignment horizontal="left"/>
    </xf>
    <xf numFmtId="49" fontId="26" fillId="34" borderId="11" xfId="0" applyNumberFormat="1" applyFont="1" applyFill="1" applyBorder="1" applyAlignment="1">
      <alignment horizontal="left" wrapText="1"/>
    </xf>
    <xf numFmtId="0" fontId="26" fillId="34" borderId="11" xfId="0" applyFont="1" applyFill="1" applyBorder="1" applyAlignment="1">
      <alignment horizontal="left" wrapText="1"/>
    </xf>
    <xf numFmtId="0" fontId="34" fillId="0" borderId="11" xfId="98" applyFont="1" applyBorder="1" applyAlignment="1" applyProtection="1">
      <alignment wrapText="1"/>
      <protection/>
    </xf>
    <xf numFmtId="49" fontId="34" fillId="0" borderId="11" xfId="89" applyFont="1" applyBorder="1" applyAlignment="1" applyProtection="1">
      <alignment horizontal="center" shrinkToFit="1"/>
      <protection/>
    </xf>
    <xf numFmtId="4" fontId="26" fillId="0" borderId="11" xfId="0" applyNumberFormat="1" applyFont="1" applyBorder="1" applyAlignment="1">
      <alignment horizontal="right" wrapText="1"/>
    </xf>
    <xf numFmtId="0" fontId="26" fillId="0" borderId="11" xfId="0" applyFont="1" applyFill="1" applyBorder="1" applyAlignment="1">
      <alignment vertical="top" wrapText="1"/>
    </xf>
    <xf numFmtId="0" fontId="35" fillId="0" borderId="11" xfId="0" applyFont="1" applyFill="1" applyBorder="1" applyAlignment="1">
      <alignment horizontal="left" wrapText="1"/>
    </xf>
    <xf numFmtId="0" fontId="33" fillId="0" borderId="11" xfId="0" applyFont="1" applyFill="1" applyBorder="1" applyAlignment="1">
      <alignment horizontal="center" wrapText="1"/>
    </xf>
    <xf numFmtId="49" fontId="32" fillId="0" borderId="11" xfId="0" applyNumberFormat="1" applyFont="1" applyFill="1" applyBorder="1" applyAlignment="1">
      <alignment horizontal="center" wrapText="1"/>
    </xf>
    <xf numFmtId="49" fontId="26" fillId="0" borderId="11" xfId="0" applyNumberFormat="1" applyFont="1" applyFill="1" applyBorder="1" applyAlignment="1">
      <alignment horizontal="center"/>
    </xf>
    <xf numFmtId="0" fontId="26" fillId="0" borderId="11" xfId="0" applyFont="1" applyFill="1" applyBorder="1" applyAlignment="1">
      <alignment wrapText="1"/>
    </xf>
    <xf numFmtId="0" fontId="36" fillId="0" borderId="0" xfId="0" applyFont="1" applyFill="1" applyAlignment="1">
      <alignment horizontal="left"/>
    </xf>
    <xf numFmtId="0" fontId="34" fillId="0" borderId="11" xfId="131" applyFont="1" applyFill="1" applyBorder="1" applyAlignment="1">
      <alignment horizontal="left" vertical="top" wrapText="1"/>
      <protection/>
    </xf>
    <xf numFmtId="0" fontId="0" fillId="34" borderId="0" xfId="0" applyFont="1" applyFill="1" applyAlignment="1">
      <alignment horizontal="left"/>
    </xf>
    <xf numFmtId="0" fontId="28" fillId="34" borderId="0" xfId="0" applyFont="1" applyFill="1" applyAlignment="1">
      <alignment horizontal="left"/>
    </xf>
    <xf numFmtId="49" fontId="37" fillId="0" borderId="11" xfId="0" applyNumberFormat="1" applyFont="1" applyFill="1" applyBorder="1" applyAlignment="1">
      <alignment horizontal="center" wrapText="1"/>
    </xf>
    <xf numFmtId="49" fontId="33" fillId="0" borderId="11" xfId="0" applyNumberFormat="1" applyFont="1" applyFill="1" applyBorder="1" applyAlignment="1">
      <alignment horizontal="center"/>
    </xf>
    <xf numFmtId="0" fontId="0" fillId="34" borderId="0" xfId="0" applyFill="1" applyAlignment="1">
      <alignment horizontal="left"/>
    </xf>
    <xf numFmtId="0" fontId="0" fillId="0" borderId="0" xfId="0" applyFill="1" applyAlignment="1">
      <alignment/>
    </xf>
    <xf numFmtId="49" fontId="26" fillId="34" borderId="11" xfId="0" applyNumberFormat="1" applyFont="1" applyFill="1" applyBorder="1" applyAlignment="1">
      <alignment horizontal="center"/>
    </xf>
    <xf numFmtId="0" fontId="34" fillId="0" borderId="11" xfId="0" applyNumberFormat="1" applyFont="1" applyFill="1" applyBorder="1" applyAlignment="1">
      <alignment horizontal="left" wrapText="1"/>
    </xf>
    <xf numFmtId="0" fontId="38" fillId="0" borderId="0" xfId="0" applyFont="1" applyFill="1" applyAlignment="1">
      <alignment horizontal="left"/>
    </xf>
    <xf numFmtId="0" fontId="38" fillId="34" borderId="0" xfId="0" applyFont="1" applyFill="1" applyAlignment="1">
      <alignment horizontal="left"/>
    </xf>
    <xf numFmtId="0" fontId="39" fillId="0" borderId="0" xfId="0" applyFont="1" applyFill="1" applyAlignment="1">
      <alignment horizontal="left"/>
    </xf>
    <xf numFmtId="0" fontId="34" fillId="34" borderId="11" xfId="0" applyNumberFormat="1" applyFont="1" applyFill="1" applyBorder="1" applyAlignment="1">
      <alignment horizontal="left" wrapText="1"/>
    </xf>
    <xf numFmtId="10" fontId="34" fillId="34" borderId="11" xfId="95" applyFont="1" applyFill="1" applyBorder="1" applyAlignment="1" applyProtection="1">
      <alignment horizontal="left" vertical="top" wrapText="1" shrinkToFit="1"/>
      <protection/>
    </xf>
    <xf numFmtId="0" fontId="34" fillId="34" borderId="11" xfId="83" applyFont="1" applyFill="1" applyBorder="1" applyProtection="1">
      <alignment horizontal="center"/>
      <protection/>
    </xf>
    <xf numFmtId="0" fontId="33" fillId="0" borderId="11" xfId="0" applyFont="1" applyFill="1" applyBorder="1" applyAlignment="1">
      <alignment horizontal="left" wrapText="1"/>
    </xf>
    <xf numFmtId="0" fontId="26" fillId="34" borderId="11" xfId="0" applyFont="1" applyFill="1" applyBorder="1" applyAlignment="1">
      <alignment wrapText="1"/>
    </xf>
    <xf numFmtId="0" fontId="26" fillId="34" borderId="11" xfId="0" applyNumberFormat="1" applyFont="1" applyFill="1" applyBorder="1" applyAlignment="1">
      <alignment horizontal="left" wrapText="1"/>
    </xf>
    <xf numFmtId="0" fontId="40" fillId="0" borderId="0" xfId="0" applyFont="1" applyFill="1" applyAlignment="1">
      <alignment horizontal="left"/>
    </xf>
    <xf numFmtId="4" fontId="34" fillId="0" borderId="11" xfId="99" applyNumberFormat="1" applyFont="1" applyFill="1" applyBorder="1" applyAlignment="1" applyProtection="1">
      <alignment horizontal="right" vertical="top" shrinkToFit="1"/>
      <protection locked="0"/>
    </xf>
    <xf numFmtId="0" fontId="34" fillId="34" borderId="11" xfId="110" applyNumberFormat="1" applyFont="1" applyFill="1" applyBorder="1" applyProtection="1">
      <alignment vertical="top" wrapText="1"/>
      <protection/>
    </xf>
    <xf numFmtId="0" fontId="33" fillId="0" borderId="11" xfId="0" applyNumberFormat="1" applyFont="1" applyFill="1" applyBorder="1" applyAlignment="1">
      <alignment horizontal="left" wrapText="1"/>
    </xf>
    <xf numFmtId="4" fontId="26" fillId="0" borderId="11" xfId="0" applyNumberFormat="1" applyFont="1" applyFill="1" applyBorder="1" applyAlignment="1">
      <alignment horizontal="right" wrapText="1"/>
    </xf>
    <xf numFmtId="4" fontId="26" fillId="0" borderId="11" xfId="0" applyNumberFormat="1" applyFont="1" applyBorder="1" applyAlignment="1">
      <alignment/>
    </xf>
    <xf numFmtId="4" fontId="26" fillId="0" borderId="11" xfId="0" applyNumberFormat="1" applyFont="1" applyFill="1" applyBorder="1" applyAlignment="1">
      <alignment/>
    </xf>
    <xf numFmtId="4" fontId="26" fillId="34" borderId="11" xfId="0" applyNumberFormat="1" applyFont="1" applyFill="1" applyBorder="1" applyAlignment="1">
      <alignment horizontal="right" wrapText="1"/>
    </xf>
    <xf numFmtId="0" fontId="34" fillId="0" borderId="11" xfId="130" applyFont="1" applyFill="1" applyBorder="1" applyAlignment="1">
      <alignment vertical="top" wrapText="1"/>
      <protection/>
    </xf>
    <xf numFmtId="0" fontId="41" fillId="0" borderId="11" xfId="0" applyFont="1" applyFill="1" applyBorder="1" applyAlignment="1">
      <alignment horizontal="left" wrapText="1"/>
    </xf>
    <xf numFmtId="0" fontId="42" fillId="0" borderId="11" xfId="0" applyFont="1" applyFill="1" applyBorder="1" applyAlignment="1">
      <alignment/>
    </xf>
    <xf numFmtId="0" fontId="43" fillId="0" borderId="11" xfId="0" applyFont="1" applyFill="1" applyBorder="1" applyAlignment="1">
      <alignment/>
    </xf>
    <xf numFmtId="0" fontId="43" fillId="0" borderId="11" xfId="0" applyFont="1" applyFill="1" applyBorder="1" applyAlignment="1">
      <alignment/>
    </xf>
    <xf numFmtId="4" fontId="31" fillId="0" borderId="11" xfId="0" applyNumberFormat="1" applyFont="1" applyFill="1" applyBorder="1" applyAlignment="1">
      <alignment horizontal="right"/>
    </xf>
    <xf numFmtId="0" fontId="27" fillId="0" borderId="10" xfId="0" applyFont="1" applyFill="1" applyBorder="1" applyAlignment="1">
      <alignment horizontal="right" vertical="center" wrapText="1"/>
    </xf>
    <xf numFmtId="0" fontId="38" fillId="0" borderId="0" xfId="0" applyFont="1" applyFill="1" applyBorder="1" applyAlignment="1">
      <alignment horizontal="left" vertical="center" wrapText="1"/>
    </xf>
    <xf numFmtId="0" fontId="27" fillId="0" borderId="0" xfId="0" applyFont="1" applyFill="1" applyBorder="1" applyAlignment="1">
      <alignment horizontal="left" vertical="center" wrapText="1"/>
    </xf>
    <xf numFmtId="0" fontId="29" fillId="0" borderId="0" xfId="0" applyFont="1" applyFill="1" applyBorder="1" applyAlignment="1">
      <alignment horizontal="center" wrapText="1"/>
    </xf>
    <xf numFmtId="0" fontId="30" fillId="0" borderId="0" xfId="0" applyFont="1" applyFill="1" applyBorder="1" applyAlignment="1">
      <alignment horizontal="center" vertical="center" wrapText="1"/>
    </xf>
  </cellXfs>
  <cellStyles count="127">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1" xfId="57"/>
    <cellStyle name="br" xfId="58"/>
    <cellStyle name="Calculation" xfId="59"/>
    <cellStyle name="Check Cell" xfId="60"/>
    <cellStyle name="col" xfId="61"/>
    <cellStyle name="Explanatory Text" xfId="62"/>
    <cellStyle name="Good 1" xfId="63"/>
    <cellStyle name="Heading 1 1" xfId="64"/>
    <cellStyle name="Heading 2 1" xfId="65"/>
    <cellStyle name="Heading 3" xfId="66"/>
    <cellStyle name="Heading 4" xfId="67"/>
    <cellStyle name="Input" xfId="68"/>
    <cellStyle name="Linked Cell" xfId="69"/>
    <cellStyle name="Neutral 1" xfId="70"/>
    <cellStyle name="Note 1" xfId="71"/>
    <cellStyle name="Output" xfId="72"/>
    <cellStyle name="style0" xfId="73"/>
    <cellStyle name="td" xfId="74"/>
    <cellStyle name="Title" xfId="75"/>
    <cellStyle name="Total" xfId="76"/>
    <cellStyle name="tr" xfId="77"/>
    <cellStyle name="Warning Text" xfId="78"/>
    <cellStyle name="xl21" xfId="79"/>
    <cellStyle name="xl22" xfId="80"/>
    <cellStyle name="xl23" xfId="81"/>
    <cellStyle name="xl24" xfId="82"/>
    <cellStyle name="xl25" xfId="83"/>
    <cellStyle name="xl26" xfId="84"/>
    <cellStyle name="xl27" xfId="85"/>
    <cellStyle name="xl28" xfId="86"/>
    <cellStyle name="xl29" xfId="87"/>
    <cellStyle name="xl30" xfId="88"/>
    <cellStyle name="xl31" xfId="89"/>
    <cellStyle name="xl32" xfId="90"/>
    <cellStyle name="xl33" xfId="91"/>
    <cellStyle name="xl34" xfId="92"/>
    <cellStyle name="xl35" xfId="93"/>
    <cellStyle name="xl36" xfId="94"/>
    <cellStyle name="xl37" xfId="95"/>
    <cellStyle name="xl38" xfId="96"/>
    <cellStyle name="xl39" xfId="97"/>
    <cellStyle name="xl40" xfId="98"/>
    <cellStyle name="xl41" xfId="99"/>
    <cellStyle name="xl42" xfId="100"/>
    <cellStyle name="xl43" xfId="101"/>
    <cellStyle name="xl44" xfId="102"/>
    <cellStyle name="xl45" xfId="103"/>
    <cellStyle name="xl46" xfId="104"/>
    <cellStyle name="xl50" xfId="105"/>
    <cellStyle name="xl51" xfId="106"/>
    <cellStyle name="xl52" xfId="107"/>
    <cellStyle name="xl56" xfId="108"/>
    <cellStyle name="xl60" xfId="109"/>
    <cellStyle name="xl61" xfId="110"/>
    <cellStyle name="Акцент1" xfId="111"/>
    <cellStyle name="Акцент2" xfId="112"/>
    <cellStyle name="Акцент3" xfId="113"/>
    <cellStyle name="Акцент4" xfId="114"/>
    <cellStyle name="Акцент5" xfId="115"/>
    <cellStyle name="Акцент6" xfId="116"/>
    <cellStyle name="Ввод " xfId="117"/>
    <cellStyle name="Вывод" xfId="118"/>
    <cellStyle name="Вычисление" xfId="119"/>
    <cellStyle name="Currency" xfId="120"/>
    <cellStyle name="Currency [0]" xfId="121"/>
    <cellStyle name="Заголовок 1" xfId="122"/>
    <cellStyle name="Заголовок 2" xfId="123"/>
    <cellStyle name="Заголовок 3" xfId="124"/>
    <cellStyle name="Заголовок 4" xfId="125"/>
    <cellStyle name="Итог" xfId="126"/>
    <cellStyle name="Контрольная ячейка" xfId="127"/>
    <cellStyle name="Название" xfId="128"/>
    <cellStyle name="Нейтральный" xfId="129"/>
    <cellStyle name="Обычный_Лист1" xfId="130"/>
    <cellStyle name="Обычный_Лист1_1" xfId="131"/>
    <cellStyle name="Плохой" xfId="132"/>
    <cellStyle name="Пояснение" xfId="133"/>
    <cellStyle name="Примечание" xfId="134"/>
    <cellStyle name="Percent" xfId="135"/>
    <cellStyle name="Связанная ячейка" xfId="136"/>
    <cellStyle name="Текст предупреждения" xfId="137"/>
    <cellStyle name="Comma" xfId="138"/>
    <cellStyle name="Comma [0]" xfId="139"/>
    <cellStyle name="Хороший" xfId="14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V847"/>
  <sheetViews>
    <sheetView tabSelected="1" view="pageBreakPreview" zoomScaleNormal="90" zoomScaleSheetLayoutView="100" zoomScalePageLayoutView="0" workbookViewId="0" topLeftCell="A10">
      <selection activeCell="A5" sqref="A5:G5"/>
    </sheetView>
  </sheetViews>
  <sheetFormatPr defaultColWidth="7.75390625" defaultRowHeight="12.75"/>
  <cols>
    <col min="1" max="1" width="58.75390625" style="1" customWidth="1"/>
    <col min="2" max="2" width="8.125" style="1" customWidth="1"/>
    <col min="3" max="3" width="19.125" style="2" customWidth="1"/>
    <col min="4" max="4" width="7.25390625" style="2" customWidth="1"/>
    <col min="5" max="5" width="20.125" style="2" customWidth="1"/>
    <col min="6" max="6" width="19.75390625" style="3" customWidth="1"/>
    <col min="7" max="7" width="20.25390625" style="3" customWidth="1"/>
    <col min="8" max="253" width="8.25390625" style="3" customWidth="1"/>
  </cols>
  <sheetData>
    <row r="1" spans="1:7" s="6" customFormat="1" ht="86.25" customHeight="1">
      <c r="A1" s="4"/>
      <c r="B1" s="4"/>
      <c r="C1" s="5"/>
      <c r="D1" s="5"/>
      <c r="E1" s="5"/>
      <c r="F1" s="76" t="s">
        <v>601</v>
      </c>
      <c r="G1" s="77"/>
    </row>
    <row r="2" spans="1:7" s="6" customFormat="1" ht="16.5" customHeight="1">
      <c r="A2" s="2"/>
      <c r="B2" s="2"/>
      <c r="C2" s="5"/>
      <c r="D2" s="5"/>
      <c r="E2" s="5"/>
      <c r="F2" s="76" t="s">
        <v>602</v>
      </c>
      <c r="G2" s="76"/>
    </row>
    <row r="3" spans="1:5" s="6" customFormat="1" ht="21.75" customHeight="1">
      <c r="A3" s="78"/>
      <c r="B3" s="78"/>
      <c r="C3" s="78"/>
      <c r="D3" s="78"/>
      <c r="E3" s="78"/>
    </row>
    <row r="4" spans="1:7" s="6" customFormat="1" ht="45" customHeight="1">
      <c r="A4" s="79" t="s">
        <v>179</v>
      </c>
      <c r="B4" s="79"/>
      <c r="C4" s="79"/>
      <c r="D4" s="79"/>
      <c r="E4" s="79"/>
      <c r="F4" s="79"/>
      <c r="G4" s="79"/>
    </row>
    <row r="5" spans="1:7" s="6" customFormat="1" ht="17.25" customHeight="1">
      <c r="A5" s="75" t="s">
        <v>180</v>
      </c>
      <c r="B5" s="75"/>
      <c r="C5" s="75"/>
      <c r="D5" s="75"/>
      <c r="E5" s="75"/>
      <c r="F5" s="75"/>
      <c r="G5" s="75"/>
    </row>
    <row r="6" spans="1:7" s="6" customFormat="1" ht="47.25">
      <c r="A6" s="7" t="s">
        <v>181</v>
      </c>
      <c r="B6" s="8" t="s">
        <v>182</v>
      </c>
      <c r="C6" s="7" t="s">
        <v>183</v>
      </c>
      <c r="D6" s="8" t="s">
        <v>184</v>
      </c>
      <c r="E6" s="9" t="s">
        <v>185</v>
      </c>
      <c r="F6" s="10" t="s">
        <v>186</v>
      </c>
      <c r="G6" s="9" t="s">
        <v>187</v>
      </c>
    </row>
    <row r="7" spans="1:7" s="6" customFormat="1" ht="15.75">
      <c r="A7" s="11" t="s">
        <v>188</v>
      </c>
      <c r="B7" s="12" t="s">
        <v>189</v>
      </c>
      <c r="C7" s="13"/>
      <c r="D7" s="13"/>
      <c r="E7" s="14">
        <f>SUM(E8,E18,E50,E73,E82,E56)</f>
        <v>597465591</v>
      </c>
      <c r="F7" s="14">
        <f>SUM(F8,F18,F50,F73,F82,F56)</f>
        <v>28480039.12</v>
      </c>
      <c r="G7" s="14">
        <f aca="true" t="shared" si="0" ref="G7:G70">SUM(E7:F7)</f>
        <v>625945630.12</v>
      </c>
    </row>
    <row r="8" spans="1:7" s="6" customFormat="1" ht="63">
      <c r="A8" s="15" t="s">
        <v>190</v>
      </c>
      <c r="B8" s="16" t="s">
        <v>191</v>
      </c>
      <c r="C8" s="13"/>
      <c r="D8" s="13"/>
      <c r="E8" s="17">
        <f aca="true" t="shared" si="1" ref="E8:F10">E9</f>
        <v>42084242</v>
      </c>
      <c r="F8" s="17">
        <f t="shared" si="1"/>
        <v>0</v>
      </c>
      <c r="G8" s="17">
        <f t="shared" si="0"/>
        <v>42084242</v>
      </c>
    </row>
    <row r="9" spans="1:7" s="6" customFormat="1" ht="15.75">
      <c r="A9" s="18" t="s">
        <v>192</v>
      </c>
      <c r="B9" s="19" t="s">
        <v>191</v>
      </c>
      <c r="C9" s="13" t="s">
        <v>193</v>
      </c>
      <c r="D9" s="13"/>
      <c r="E9" s="20">
        <f t="shared" si="1"/>
        <v>42084242</v>
      </c>
      <c r="F9" s="20">
        <f t="shared" si="1"/>
        <v>0</v>
      </c>
      <c r="G9" s="20">
        <f t="shared" si="0"/>
        <v>42084242</v>
      </c>
    </row>
    <row r="10" spans="1:7" s="6" customFormat="1" ht="31.5">
      <c r="A10" s="21" t="s">
        <v>194</v>
      </c>
      <c r="B10" s="19" t="s">
        <v>191</v>
      </c>
      <c r="C10" s="13" t="s">
        <v>195</v>
      </c>
      <c r="D10" s="13"/>
      <c r="E10" s="20">
        <f t="shared" si="1"/>
        <v>42084242</v>
      </c>
      <c r="F10" s="20">
        <f t="shared" si="1"/>
        <v>0</v>
      </c>
      <c r="G10" s="20">
        <f t="shared" si="0"/>
        <v>42084242</v>
      </c>
    </row>
    <row r="11" spans="1:7" s="6" customFormat="1" ht="31.5">
      <c r="A11" s="21" t="s">
        <v>196</v>
      </c>
      <c r="B11" s="19" t="s">
        <v>191</v>
      </c>
      <c r="C11" s="13" t="s">
        <v>197</v>
      </c>
      <c r="D11" s="13"/>
      <c r="E11" s="20">
        <f>SUM(E12,E14,E16)</f>
        <v>42084242</v>
      </c>
      <c r="F11" s="20">
        <f>SUM(F12,F14,F16)</f>
        <v>0</v>
      </c>
      <c r="G11" s="20">
        <f t="shared" si="0"/>
        <v>42084242</v>
      </c>
    </row>
    <row r="12" spans="1:7" s="6" customFormat="1" ht="78.75">
      <c r="A12" s="22" t="s">
        <v>198</v>
      </c>
      <c r="B12" s="19" t="s">
        <v>191</v>
      </c>
      <c r="C12" s="13" t="s">
        <v>197</v>
      </c>
      <c r="D12" s="19" t="s">
        <v>199</v>
      </c>
      <c r="E12" s="20">
        <f>E13</f>
        <v>37301242</v>
      </c>
      <c r="F12" s="20">
        <f>F13</f>
        <v>0</v>
      </c>
      <c r="G12" s="20">
        <f t="shared" si="0"/>
        <v>37301242</v>
      </c>
    </row>
    <row r="13" spans="1:7" s="6" customFormat="1" ht="31.5">
      <c r="A13" s="22" t="s">
        <v>200</v>
      </c>
      <c r="B13" s="19" t="s">
        <v>191</v>
      </c>
      <c r="C13" s="13" t="s">
        <v>197</v>
      </c>
      <c r="D13" s="19" t="s">
        <v>201</v>
      </c>
      <c r="E13" s="20">
        <v>37301242</v>
      </c>
      <c r="F13" s="20">
        <v>0</v>
      </c>
      <c r="G13" s="20">
        <f t="shared" si="0"/>
        <v>37301242</v>
      </c>
    </row>
    <row r="14" spans="1:7" s="6" customFormat="1" ht="31.5">
      <c r="A14" s="23" t="s">
        <v>202</v>
      </c>
      <c r="B14" s="19" t="s">
        <v>191</v>
      </c>
      <c r="C14" s="13" t="s">
        <v>197</v>
      </c>
      <c r="D14" s="19" t="s">
        <v>203</v>
      </c>
      <c r="E14" s="20">
        <f>E15</f>
        <v>4773000</v>
      </c>
      <c r="F14" s="20">
        <f>F15</f>
        <v>0</v>
      </c>
      <c r="G14" s="20">
        <f t="shared" si="0"/>
        <v>4773000</v>
      </c>
    </row>
    <row r="15" spans="1:7" s="6" customFormat="1" ht="31.5">
      <c r="A15" s="23" t="s">
        <v>204</v>
      </c>
      <c r="B15" s="19" t="s">
        <v>191</v>
      </c>
      <c r="C15" s="13" t="s">
        <v>197</v>
      </c>
      <c r="D15" s="19" t="s">
        <v>205</v>
      </c>
      <c r="E15" s="20">
        <v>4773000</v>
      </c>
      <c r="F15" s="20">
        <v>0</v>
      </c>
      <c r="G15" s="20">
        <f t="shared" si="0"/>
        <v>4773000</v>
      </c>
    </row>
    <row r="16" spans="1:7" s="6" customFormat="1" ht="15.75">
      <c r="A16" s="23" t="s">
        <v>206</v>
      </c>
      <c r="B16" s="19" t="s">
        <v>191</v>
      </c>
      <c r="C16" s="13" t="s">
        <v>197</v>
      </c>
      <c r="D16" s="19" t="s">
        <v>207</v>
      </c>
      <c r="E16" s="20">
        <f>E17</f>
        <v>10000</v>
      </c>
      <c r="F16" s="20">
        <f>F17</f>
        <v>0</v>
      </c>
      <c r="G16" s="20">
        <f t="shared" si="0"/>
        <v>10000</v>
      </c>
    </row>
    <row r="17" spans="1:7" s="6" customFormat="1" ht="15.75">
      <c r="A17" s="23" t="s">
        <v>208</v>
      </c>
      <c r="B17" s="19" t="s">
        <v>191</v>
      </c>
      <c r="C17" s="13" t="s">
        <v>197</v>
      </c>
      <c r="D17" s="19" t="s">
        <v>209</v>
      </c>
      <c r="E17" s="20">
        <v>10000</v>
      </c>
      <c r="F17" s="20">
        <v>0</v>
      </c>
      <c r="G17" s="20">
        <f t="shared" si="0"/>
        <v>10000</v>
      </c>
    </row>
    <row r="18" spans="1:7" s="6" customFormat="1" ht="63">
      <c r="A18" s="15" t="s">
        <v>210</v>
      </c>
      <c r="B18" s="16" t="s">
        <v>211</v>
      </c>
      <c r="C18" s="16"/>
      <c r="D18" s="16"/>
      <c r="E18" s="24">
        <f>E19</f>
        <v>299859109</v>
      </c>
      <c r="F18" s="24">
        <f>F19</f>
        <v>28480039.12</v>
      </c>
      <c r="G18" s="17">
        <f t="shared" si="0"/>
        <v>328339148.12</v>
      </c>
    </row>
    <row r="19" spans="1:7" s="6" customFormat="1" ht="15.75">
      <c r="A19" s="18" t="s">
        <v>192</v>
      </c>
      <c r="B19" s="19" t="s">
        <v>211</v>
      </c>
      <c r="C19" s="13" t="s">
        <v>193</v>
      </c>
      <c r="D19" s="16"/>
      <c r="E19" s="25">
        <f>SUM(E20,E46)</f>
        <v>299859109</v>
      </c>
      <c r="F19" s="25">
        <f>SUM(F20,F46)</f>
        <v>28480039.12</v>
      </c>
      <c r="G19" s="20">
        <f t="shared" si="0"/>
        <v>328339148.12</v>
      </c>
    </row>
    <row r="20" spans="1:7" s="6" customFormat="1" ht="31.5">
      <c r="A20" s="21" t="s">
        <v>194</v>
      </c>
      <c r="B20" s="19" t="s">
        <v>211</v>
      </c>
      <c r="C20" s="13" t="s">
        <v>195</v>
      </c>
      <c r="D20" s="13"/>
      <c r="E20" s="20">
        <f>SUM(E21,E24,E29,E36,E43)</f>
        <v>281859109</v>
      </c>
      <c r="F20" s="20">
        <f>SUM(F21,F24,F29,F36,F43)</f>
        <v>-1839700.88</v>
      </c>
      <c r="G20" s="20">
        <f t="shared" si="0"/>
        <v>280019408.12</v>
      </c>
    </row>
    <row r="21" spans="1:7" s="30" customFormat="1" ht="31.5">
      <c r="A21" s="26" t="s">
        <v>212</v>
      </c>
      <c r="B21" s="27" t="s">
        <v>211</v>
      </c>
      <c r="C21" s="28" t="s">
        <v>213</v>
      </c>
      <c r="D21" s="27"/>
      <c r="E21" s="29">
        <f>E22</f>
        <v>471060</v>
      </c>
      <c r="F21" s="20">
        <f>F22</f>
        <v>0</v>
      </c>
      <c r="G21" s="20">
        <f t="shared" si="0"/>
        <v>471060</v>
      </c>
    </row>
    <row r="22" spans="1:7" s="6" customFormat="1" ht="31.5">
      <c r="A22" s="26" t="s">
        <v>202</v>
      </c>
      <c r="B22" s="27" t="s">
        <v>211</v>
      </c>
      <c r="C22" s="28" t="s">
        <v>213</v>
      </c>
      <c r="D22" s="27" t="s">
        <v>203</v>
      </c>
      <c r="E22" s="29">
        <f>E23</f>
        <v>471060</v>
      </c>
      <c r="F22" s="20">
        <f>F23</f>
        <v>0</v>
      </c>
      <c r="G22" s="20">
        <f t="shared" si="0"/>
        <v>471060</v>
      </c>
    </row>
    <row r="23" spans="1:7" s="6" customFormat="1" ht="31.5">
      <c r="A23" s="26" t="s">
        <v>204</v>
      </c>
      <c r="B23" s="27" t="s">
        <v>211</v>
      </c>
      <c r="C23" s="28" t="s">
        <v>213</v>
      </c>
      <c r="D23" s="27" t="s">
        <v>205</v>
      </c>
      <c r="E23" s="29">
        <v>471060</v>
      </c>
      <c r="F23" s="20">
        <v>0</v>
      </c>
      <c r="G23" s="20">
        <f t="shared" si="0"/>
        <v>471060</v>
      </c>
    </row>
    <row r="24" spans="1:7" s="6" customFormat="1" ht="31.5">
      <c r="A24" s="26" t="s">
        <v>214</v>
      </c>
      <c r="B24" s="27" t="s">
        <v>211</v>
      </c>
      <c r="C24" s="28" t="s">
        <v>215</v>
      </c>
      <c r="D24" s="27"/>
      <c r="E24" s="29">
        <f>SUM(E25,E27)</f>
        <v>7222029</v>
      </c>
      <c r="F24" s="20">
        <f>SUM(F25,F27)</f>
        <v>0</v>
      </c>
      <c r="G24" s="20">
        <f t="shared" si="0"/>
        <v>7222029</v>
      </c>
    </row>
    <row r="25" spans="1:7" s="6" customFormat="1" ht="78.75">
      <c r="A25" s="31" t="s">
        <v>198</v>
      </c>
      <c r="B25" s="27" t="s">
        <v>211</v>
      </c>
      <c r="C25" s="28" t="s">
        <v>215</v>
      </c>
      <c r="D25" s="27" t="s">
        <v>199</v>
      </c>
      <c r="E25" s="29">
        <f>E26</f>
        <v>6738720</v>
      </c>
      <c r="F25" s="20">
        <f>F26</f>
        <v>0</v>
      </c>
      <c r="G25" s="20">
        <f t="shared" si="0"/>
        <v>6738720</v>
      </c>
    </row>
    <row r="26" spans="1:7" s="6" customFormat="1" ht="31.5">
      <c r="A26" s="31" t="s">
        <v>200</v>
      </c>
      <c r="B26" s="27" t="s">
        <v>211</v>
      </c>
      <c r="C26" s="28" t="s">
        <v>215</v>
      </c>
      <c r="D26" s="27" t="s">
        <v>201</v>
      </c>
      <c r="E26" s="29">
        <v>6738720</v>
      </c>
      <c r="F26" s="20">
        <v>0</v>
      </c>
      <c r="G26" s="20">
        <f t="shared" si="0"/>
        <v>6738720</v>
      </c>
    </row>
    <row r="27" spans="1:7" s="6" customFormat="1" ht="31.5">
      <c r="A27" s="26" t="s">
        <v>202</v>
      </c>
      <c r="B27" s="27" t="s">
        <v>211</v>
      </c>
      <c r="C27" s="28" t="s">
        <v>215</v>
      </c>
      <c r="D27" s="27" t="s">
        <v>203</v>
      </c>
      <c r="E27" s="29">
        <f>E28</f>
        <v>483309</v>
      </c>
      <c r="F27" s="20">
        <f>F28</f>
        <v>0</v>
      </c>
      <c r="G27" s="20">
        <f t="shared" si="0"/>
        <v>483309</v>
      </c>
    </row>
    <row r="28" spans="1:7" s="6" customFormat="1" ht="31.5">
      <c r="A28" s="26" t="s">
        <v>204</v>
      </c>
      <c r="B28" s="27" t="s">
        <v>211</v>
      </c>
      <c r="C28" s="28" t="s">
        <v>215</v>
      </c>
      <c r="D28" s="27" t="s">
        <v>205</v>
      </c>
      <c r="E28" s="29">
        <v>483309</v>
      </c>
      <c r="F28" s="20">
        <v>0</v>
      </c>
      <c r="G28" s="20">
        <f t="shared" si="0"/>
        <v>483309</v>
      </c>
    </row>
    <row r="29" spans="1:7" s="6" customFormat="1" ht="47.25">
      <c r="A29" s="21" t="s">
        <v>216</v>
      </c>
      <c r="B29" s="19" t="s">
        <v>211</v>
      </c>
      <c r="C29" s="13" t="s">
        <v>217</v>
      </c>
      <c r="D29" s="13"/>
      <c r="E29" s="20">
        <f>E30+E32+E34</f>
        <v>235639800</v>
      </c>
      <c r="F29" s="20">
        <f>F30+F32+F34</f>
        <v>2160299.12</v>
      </c>
      <c r="G29" s="20">
        <f t="shared" si="0"/>
        <v>237800099.12</v>
      </c>
    </row>
    <row r="30" spans="1:7" s="6" customFormat="1" ht="78.75">
      <c r="A30" s="22" t="s">
        <v>198</v>
      </c>
      <c r="B30" s="19" t="s">
        <v>211</v>
      </c>
      <c r="C30" s="13" t="s">
        <v>217</v>
      </c>
      <c r="D30" s="19" t="s">
        <v>199</v>
      </c>
      <c r="E30" s="20">
        <f>E31</f>
        <v>223438400</v>
      </c>
      <c r="F30" s="20">
        <f>F31</f>
        <v>0</v>
      </c>
      <c r="G30" s="20">
        <f t="shared" si="0"/>
        <v>223438400</v>
      </c>
    </row>
    <row r="31" spans="1:7" s="6" customFormat="1" ht="31.5">
      <c r="A31" s="22" t="s">
        <v>200</v>
      </c>
      <c r="B31" s="19" t="s">
        <v>211</v>
      </c>
      <c r="C31" s="13" t="s">
        <v>217</v>
      </c>
      <c r="D31" s="19" t="s">
        <v>201</v>
      </c>
      <c r="E31" s="20">
        <v>223438400</v>
      </c>
      <c r="F31" s="20">
        <v>0</v>
      </c>
      <c r="G31" s="20">
        <f t="shared" si="0"/>
        <v>223438400</v>
      </c>
    </row>
    <row r="32" spans="1:7" s="6" customFormat="1" ht="31.5">
      <c r="A32" s="23" t="s">
        <v>202</v>
      </c>
      <c r="B32" s="19" t="s">
        <v>211</v>
      </c>
      <c r="C32" s="13" t="s">
        <v>217</v>
      </c>
      <c r="D32" s="19" t="s">
        <v>203</v>
      </c>
      <c r="E32" s="20">
        <f>E33</f>
        <v>12101400</v>
      </c>
      <c r="F32" s="20">
        <f>F33</f>
        <v>2160299.12</v>
      </c>
      <c r="G32" s="20">
        <f t="shared" si="0"/>
        <v>14261699.120000001</v>
      </c>
    </row>
    <row r="33" spans="1:7" s="30" customFormat="1" ht="31.5">
      <c r="A33" s="23" t="s">
        <v>218</v>
      </c>
      <c r="B33" s="19" t="s">
        <v>211</v>
      </c>
      <c r="C33" s="13" t="s">
        <v>217</v>
      </c>
      <c r="D33" s="19" t="s">
        <v>205</v>
      </c>
      <c r="E33" s="20">
        <v>12101400</v>
      </c>
      <c r="F33" s="20">
        <v>2160299.12</v>
      </c>
      <c r="G33" s="20">
        <f t="shared" si="0"/>
        <v>14261699.120000001</v>
      </c>
    </row>
    <row r="34" spans="1:7" s="6" customFormat="1" ht="15.75">
      <c r="A34" s="23" t="s">
        <v>206</v>
      </c>
      <c r="B34" s="19" t="s">
        <v>211</v>
      </c>
      <c r="C34" s="13" t="s">
        <v>217</v>
      </c>
      <c r="D34" s="19" t="s">
        <v>207</v>
      </c>
      <c r="E34" s="20">
        <f>E35</f>
        <v>100000</v>
      </c>
      <c r="F34" s="20">
        <f>F35</f>
        <v>0</v>
      </c>
      <c r="G34" s="20">
        <f t="shared" si="0"/>
        <v>100000</v>
      </c>
    </row>
    <row r="35" spans="1:7" s="6" customFormat="1" ht="15.75">
      <c r="A35" s="23" t="s">
        <v>208</v>
      </c>
      <c r="B35" s="19" t="s">
        <v>211</v>
      </c>
      <c r="C35" s="13" t="s">
        <v>217</v>
      </c>
      <c r="D35" s="19" t="s">
        <v>209</v>
      </c>
      <c r="E35" s="20">
        <v>100000</v>
      </c>
      <c r="F35" s="20">
        <v>0</v>
      </c>
      <c r="G35" s="20">
        <f t="shared" si="0"/>
        <v>100000</v>
      </c>
    </row>
    <row r="36" spans="1:7" s="6" customFormat="1" ht="47.25">
      <c r="A36" s="23" t="s">
        <v>219</v>
      </c>
      <c r="B36" s="19" t="s">
        <v>211</v>
      </c>
      <c r="C36" s="13" t="s">
        <v>220</v>
      </c>
      <c r="D36" s="13"/>
      <c r="E36" s="20">
        <f>E37+E39+E41</f>
        <v>38461300</v>
      </c>
      <c r="F36" s="20">
        <f>F37+F39+F41</f>
        <v>-4000000</v>
      </c>
      <c r="G36" s="20">
        <f t="shared" si="0"/>
        <v>34461300</v>
      </c>
    </row>
    <row r="37" spans="1:7" s="6" customFormat="1" ht="78.75">
      <c r="A37" s="22" t="s">
        <v>198</v>
      </c>
      <c r="B37" s="19" t="s">
        <v>211</v>
      </c>
      <c r="C37" s="13" t="s">
        <v>220</v>
      </c>
      <c r="D37" s="13">
        <v>100</v>
      </c>
      <c r="E37" s="20">
        <f>E38</f>
        <v>22502500</v>
      </c>
      <c r="F37" s="20">
        <f>F38</f>
        <v>0</v>
      </c>
      <c r="G37" s="20">
        <f t="shared" si="0"/>
        <v>22502500</v>
      </c>
    </row>
    <row r="38" spans="1:7" s="6" customFormat="1" ht="31.5">
      <c r="A38" s="22" t="s">
        <v>200</v>
      </c>
      <c r="B38" s="19" t="s">
        <v>211</v>
      </c>
      <c r="C38" s="13" t="s">
        <v>220</v>
      </c>
      <c r="D38" s="13">
        <v>120</v>
      </c>
      <c r="E38" s="20">
        <v>22502500</v>
      </c>
      <c r="F38" s="20">
        <v>0</v>
      </c>
      <c r="G38" s="20">
        <f t="shared" si="0"/>
        <v>22502500</v>
      </c>
    </row>
    <row r="39" spans="1:7" s="6" customFormat="1" ht="31.5">
      <c r="A39" s="23" t="s">
        <v>202</v>
      </c>
      <c r="B39" s="19" t="s">
        <v>211</v>
      </c>
      <c r="C39" s="13" t="s">
        <v>220</v>
      </c>
      <c r="D39" s="13">
        <v>200</v>
      </c>
      <c r="E39" s="20">
        <f>E40</f>
        <v>15936800</v>
      </c>
      <c r="F39" s="20">
        <f>F40</f>
        <v>-4000000</v>
      </c>
      <c r="G39" s="20">
        <f t="shared" si="0"/>
        <v>11936800</v>
      </c>
    </row>
    <row r="40" spans="1:7" s="6" customFormat="1" ht="31.5">
      <c r="A40" s="23" t="s">
        <v>204</v>
      </c>
      <c r="B40" s="19" t="s">
        <v>211</v>
      </c>
      <c r="C40" s="13" t="s">
        <v>220</v>
      </c>
      <c r="D40" s="13">
        <v>240</v>
      </c>
      <c r="E40" s="20">
        <v>15936800</v>
      </c>
      <c r="F40" s="20">
        <v>-4000000</v>
      </c>
      <c r="G40" s="20">
        <f t="shared" si="0"/>
        <v>11936800</v>
      </c>
    </row>
    <row r="41" spans="1:7" s="6" customFormat="1" ht="15.75">
      <c r="A41" s="23" t="s">
        <v>206</v>
      </c>
      <c r="B41" s="19" t="s">
        <v>211</v>
      </c>
      <c r="C41" s="13" t="s">
        <v>220</v>
      </c>
      <c r="D41" s="13">
        <v>800</v>
      </c>
      <c r="E41" s="20">
        <f>E42</f>
        <v>22000</v>
      </c>
      <c r="F41" s="20">
        <f>F42</f>
        <v>0</v>
      </c>
      <c r="G41" s="20">
        <f t="shared" si="0"/>
        <v>22000</v>
      </c>
    </row>
    <row r="42" spans="1:7" s="6" customFormat="1" ht="15.75">
      <c r="A42" s="23" t="s">
        <v>208</v>
      </c>
      <c r="B42" s="19" t="s">
        <v>211</v>
      </c>
      <c r="C42" s="13" t="s">
        <v>220</v>
      </c>
      <c r="D42" s="13">
        <v>850</v>
      </c>
      <c r="E42" s="20">
        <v>22000</v>
      </c>
      <c r="F42" s="20">
        <v>0</v>
      </c>
      <c r="G42" s="20">
        <f t="shared" si="0"/>
        <v>22000</v>
      </c>
    </row>
    <row r="43" spans="1:7" s="6" customFormat="1" ht="47.25">
      <c r="A43" s="32" t="s">
        <v>221</v>
      </c>
      <c r="B43" s="27" t="s">
        <v>211</v>
      </c>
      <c r="C43" s="28" t="s">
        <v>222</v>
      </c>
      <c r="D43" s="28"/>
      <c r="E43" s="29">
        <f>E44</f>
        <v>64920</v>
      </c>
      <c r="F43" s="20">
        <f>F44</f>
        <v>0</v>
      </c>
      <c r="G43" s="20">
        <f t="shared" si="0"/>
        <v>64920</v>
      </c>
    </row>
    <row r="44" spans="1:7" s="6" customFormat="1" ht="78.75">
      <c r="A44" s="31" t="s">
        <v>198</v>
      </c>
      <c r="B44" s="27" t="s">
        <v>211</v>
      </c>
      <c r="C44" s="28" t="s">
        <v>222</v>
      </c>
      <c r="D44" s="27" t="s">
        <v>199</v>
      </c>
      <c r="E44" s="29">
        <f>E45</f>
        <v>64920</v>
      </c>
      <c r="F44" s="20">
        <f>F45</f>
        <v>0</v>
      </c>
      <c r="G44" s="20">
        <f t="shared" si="0"/>
        <v>64920</v>
      </c>
    </row>
    <row r="45" spans="1:7" s="6" customFormat="1" ht="31.5">
      <c r="A45" s="31" t="s">
        <v>200</v>
      </c>
      <c r="B45" s="27" t="s">
        <v>211</v>
      </c>
      <c r="C45" s="28" t="s">
        <v>222</v>
      </c>
      <c r="D45" s="27" t="s">
        <v>201</v>
      </c>
      <c r="E45" s="29">
        <v>64920</v>
      </c>
      <c r="F45" s="20">
        <v>0</v>
      </c>
      <c r="G45" s="20">
        <f t="shared" si="0"/>
        <v>64920</v>
      </c>
    </row>
    <row r="46" spans="1:7" s="6" customFormat="1" ht="47.25">
      <c r="A46" s="33" t="s">
        <v>223</v>
      </c>
      <c r="B46" s="34" t="s">
        <v>211</v>
      </c>
      <c r="C46" s="34" t="s">
        <v>224</v>
      </c>
      <c r="D46" s="19"/>
      <c r="E46" s="35">
        <f aca="true" t="shared" si="2" ref="E46:F48">E47</f>
        <v>18000000</v>
      </c>
      <c r="F46" s="20">
        <f t="shared" si="2"/>
        <v>30319740</v>
      </c>
      <c r="G46" s="20">
        <f t="shared" si="0"/>
        <v>48319740</v>
      </c>
    </row>
    <row r="47" spans="1:7" s="6" customFormat="1" ht="31.5">
      <c r="A47" s="36" t="s">
        <v>225</v>
      </c>
      <c r="B47" s="19" t="s">
        <v>211</v>
      </c>
      <c r="C47" s="13" t="s">
        <v>226</v>
      </c>
      <c r="D47" s="19"/>
      <c r="E47" s="35">
        <f t="shared" si="2"/>
        <v>18000000</v>
      </c>
      <c r="F47" s="20">
        <f t="shared" si="2"/>
        <v>30319740</v>
      </c>
      <c r="G47" s="20">
        <f t="shared" si="0"/>
        <v>48319740</v>
      </c>
    </row>
    <row r="48" spans="1:7" s="6" customFormat="1" ht="31.5">
      <c r="A48" s="23" t="s">
        <v>202</v>
      </c>
      <c r="B48" s="19" t="s">
        <v>211</v>
      </c>
      <c r="C48" s="13" t="s">
        <v>226</v>
      </c>
      <c r="D48" s="19" t="s">
        <v>203</v>
      </c>
      <c r="E48" s="35">
        <f t="shared" si="2"/>
        <v>18000000</v>
      </c>
      <c r="F48" s="20">
        <f t="shared" si="2"/>
        <v>30319740</v>
      </c>
      <c r="G48" s="20">
        <f t="shared" si="0"/>
        <v>48319740</v>
      </c>
    </row>
    <row r="49" spans="1:7" s="6" customFormat="1" ht="31.5">
      <c r="A49" s="23" t="s">
        <v>218</v>
      </c>
      <c r="B49" s="19" t="s">
        <v>211</v>
      </c>
      <c r="C49" s="13" t="s">
        <v>226</v>
      </c>
      <c r="D49" s="19" t="s">
        <v>205</v>
      </c>
      <c r="E49" s="20">
        <v>18000000</v>
      </c>
      <c r="F49" s="20">
        <v>30319740</v>
      </c>
      <c r="G49" s="20">
        <f t="shared" si="0"/>
        <v>48319740</v>
      </c>
    </row>
    <row r="50" spans="1:7" s="30" customFormat="1" ht="15.75">
      <c r="A50" s="37" t="s">
        <v>227</v>
      </c>
      <c r="B50" s="16" t="s">
        <v>228</v>
      </c>
      <c r="C50" s="38"/>
      <c r="D50" s="16"/>
      <c r="E50" s="17">
        <f aca="true" t="shared" si="3" ref="E50:F54">E51</f>
        <v>5538</v>
      </c>
      <c r="F50" s="17">
        <f t="shared" si="3"/>
        <v>0</v>
      </c>
      <c r="G50" s="17">
        <f t="shared" si="0"/>
        <v>5538</v>
      </c>
    </row>
    <row r="51" spans="1:7" ht="15.75">
      <c r="A51" s="18" t="s">
        <v>192</v>
      </c>
      <c r="B51" s="19" t="s">
        <v>228</v>
      </c>
      <c r="C51" s="13" t="s">
        <v>193</v>
      </c>
      <c r="D51" s="19"/>
      <c r="E51" s="20">
        <f t="shared" si="3"/>
        <v>5538</v>
      </c>
      <c r="F51" s="20">
        <f t="shared" si="3"/>
        <v>0</v>
      </c>
      <c r="G51" s="20">
        <f t="shared" si="0"/>
        <v>5538</v>
      </c>
    </row>
    <row r="52" spans="1:7" s="6" customFormat="1" ht="47.25">
      <c r="A52" s="21" t="s">
        <v>229</v>
      </c>
      <c r="B52" s="19" t="s">
        <v>228</v>
      </c>
      <c r="C52" s="13" t="s">
        <v>230</v>
      </c>
      <c r="D52" s="13"/>
      <c r="E52" s="20">
        <f t="shared" si="3"/>
        <v>5538</v>
      </c>
      <c r="F52" s="20">
        <f t="shared" si="3"/>
        <v>0</v>
      </c>
      <c r="G52" s="20">
        <f t="shared" si="0"/>
        <v>5538</v>
      </c>
    </row>
    <row r="53" spans="1:7" s="6" customFormat="1" ht="63">
      <c r="A53" s="32" t="s">
        <v>231</v>
      </c>
      <c r="B53" s="27" t="s">
        <v>228</v>
      </c>
      <c r="C53" s="28" t="s">
        <v>232</v>
      </c>
      <c r="D53" s="27"/>
      <c r="E53" s="29">
        <f t="shared" si="3"/>
        <v>5538</v>
      </c>
      <c r="F53" s="20">
        <f t="shared" si="3"/>
        <v>0</v>
      </c>
      <c r="G53" s="20">
        <f t="shared" si="0"/>
        <v>5538</v>
      </c>
    </row>
    <row r="54" spans="1:7" ht="31.5">
      <c r="A54" s="26" t="s">
        <v>233</v>
      </c>
      <c r="B54" s="27" t="s">
        <v>228</v>
      </c>
      <c r="C54" s="28" t="s">
        <v>232</v>
      </c>
      <c r="D54" s="27" t="s">
        <v>203</v>
      </c>
      <c r="E54" s="29">
        <f t="shared" si="3"/>
        <v>5538</v>
      </c>
      <c r="F54" s="20">
        <f t="shared" si="3"/>
        <v>0</v>
      </c>
      <c r="G54" s="20">
        <f t="shared" si="0"/>
        <v>5538</v>
      </c>
    </row>
    <row r="55" spans="1:7" s="6" customFormat="1" ht="31.5">
      <c r="A55" s="26" t="s">
        <v>204</v>
      </c>
      <c r="B55" s="27" t="s">
        <v>228</v>
      </c>
      <c r="C55" s="28" t="s">
        <v>232</v>
      </c>
      <c r="D55" s="27" t="s">
        <v>205</v>
      </c>
      <c r="E55" s="29">
        <v>5538</v>
      </c>
      <c r="F55" s="20">
        <v>0</v>
      </c>
      <c r="G55" s="20">
        <f t="shared" si="0"/>
        <v>5538</v>
      </c>
    </row>
    <row r="56" spans="1:7" s="6" customFormat="1" ht="47.25">
      <c r="A56" s="15" t="s">
        <v>234</v>
      </c>
      <c r="B56" s="16" t="s">
        <v>235</v>
      </c>
      <c r="C56" s="13"/>
      <c r="D56" s="13"/>
      <c r="E56" s="17">
        <f>E57</f>
        <v>49208502</v>
      </c>
      <c r="F56" s="17">
        <f>F57</f>
        <v>0</v>
      </c>
      <c r="G56" s="17">
        <f t="shared" si="0"/>
        <v>49208502</v>
      </c>
    </row>
    <row r="57" spans="1:7" s="6" customFormat="1" ht="15.75">
      <c r="A57" s="18" t="s">
        <v>192</v>
      </c>
      <c r="B57" s="19" t="s">
        <v>235</v>
      </c>
      <c r="C57" s="13" t="s">
        <v>193</v>
      </c>
      <c r="D57" s="16"/>
      <c r="E57" s="25">
        <f>E58</f>
        <v>49208502</v>
      </c>
      <c r="F57" s="25">
        <f>F58</f>
        <v>0</v>
      </c>
      <c r="G57" s="20">
        <f t="shared" si="0"/>
        <v>49208502</v>
      </c>
    </row>
    <row r="58" spans="1:7" s="6" customFormat="1" ht="31.5">
      <c r="A58" s="21" t="s">
        <v>194</v>
      </c>
      <c r="B58" s="19" t="s">
        <v>235</v>
      </c>
      <c r="C58" s="13" t="s">
        <v>195</v>
      </c>
      <c r="D58" s="13"/>
      <c r="E58" s="20">
        <f>SUM(E59+E66)</f>
        <v>49208502</v>
      </c>
      <c r="F58" s="20">
        <f>SUM(F59+F66)</f>
        <v>0</v>
      </c>
      <c r="G58" s="20">
        <f t="shared" si="0"/>
        <v>49208502</v>
      </c>
    </row>
    <row r="59" spans="1:7" s="6" customFormat="1" ht="31.5">
      <c r="A59" s="21" t="s">
        <v>236</v>
      </c>
      <c r="B59" s="19" t="s">
        <v>235</v>
      </c>
      <c r="C59" s="13" t="s">
        <v>237</v>
      </c>
      <c r="D59" s="13"/>
      <c r="E59" s="20">
        <f>SUM(E60,E62,E64)</f>
        <v>14807502</v>
      </c>
      <c r="F59" s="20">
        <f>SUM(F60,F62,F64)</f>
        <v>0</v>
      </c>
      <c r="G59" s="20">
        <f t="shared" si="0"/>
        <v>14807502</v>
      </c>
    </row>
    <row r="60" spans="1:7" s="6" customFormat="1" ht="78.75">
      <c r="A60" s="22" t="s">
        <v>198</v>
      </c>
      <c r="B60" s="19" t="s">
        <v>235</v>
      </c>
      <c r="C60" s="13" t="s">
        <v>237</v>
      </c>
      <c r="D60" s="19" t="s">
        <v>199</v>
      </c>
      <c r="E60" s="20">
        <f>E61</f>
        <v>11871400</v>
      </c>
      <c r="F60" s="20">
        <f>F61</f>
        <v>0</v>
      </c>
      <c r="G60" s="20">
        <f t="shared" si="0"/>
        <v>11871400</v>
      </c>
    </row>
    <row r="61" spans="1:7" s="6" customFormat="1" ht="31.5">
      <c r="A61" s="22" t="s">
        <v>200</v>
      </c>
      <c r="B61" s="19" t="s">
        <v>235</v>
      </c>
      <c r="C61" s="13" t="s">
        <v>237</v>
      </c>
      <c r="D61" s="19" t="s">
        <v>201</v>
      </c>
      <c r="E61" s="20">
        <v>11871400</v>
      </c>
      <c r="F61" s="20">
        <v>0</v>
      </c>
      <c r="G61" s="20">
        <f t="shared" si="0"/>
        <v>11871400</v>
      </c>
    </row>
    <row r="62" spans="1:7" s="6" customFormat="1" ht="31.5">
      <c r="A62" s="23" t="s">
        <v>202</v>
      </c>
      <c r="B62" s="19" t="s">
        <v>235</v>
      </c>
      <c r="C62" s="13" t="s">
        <v>237</v>
      </c>
      <c r="D62" s="19" t="s">
        <v>203</v>
      </c>
      <c r="E62" s="20">
        <f>E63</f>
        <v>2886102</v>
      </c>
      <c r="F62" s="20">
        <f>F63</f>
        <v>0</v>
      </c>
      <c r="G62" s="20">
        <f t="shared" si="0"/>
        <v>2886102</v>
      </c>
    </row>
    <row r="63" spans="1:7" s="6" customFormat="1" ht="31.5">
      <c r="A63" s="23" t="s">
        <v>204</v>
      </c>
      <c r="B63" s="19" t="s">
        <v>235</v>
      </c>
      <c r="C63" s="13" t="s">
        <v>237</v>
      </c>
      <c r="D63" s="19" t="s">
        <v>205</v>
      </c>
      <c r="E63" s="20">
        <v>2886102</v>
      </c>
      <c r="F63" s="20">
        <v>0</v>
      </c>
      <c r="G63" s="20">
        <f t="shared" si="0"/>
        <v>2886102</v>
      </c>
    </row>
    <row r="64" spans="1:7" s="6" customFormat="1" ht="15.75">
      <c r="A64" s="23" t="s">
        <v>206</v>
      </c>
      <c r="B64" s="19" t="s">
        <v>235</v>
      </c>
      <c r="C64" s="13" t="s">
        <v>237</v>
      </c>
      <c r="D64" s="19" t="s">
        <v>207</v>
      </c>
      <c r="E64" s="20">
        <f>E65</f>
        <v>50000</v>
      </c>
      <c r="F64" s="20">
        <f>F65</f>
        <v>0</v>
      </c>
      <c r="G64" s="20">
        <f t="shared" si="0"/>
        <v>50000</v>
      </c>
    </row>
    <row r="65" spans="1:7" s="6" customFormat="1" ht="15.75">
      <c r="A65" s="23" t="s">
        <v>208</v>
      </c>
      <c r="B65" s="19" t="s">
        <v>235</v>
      </c>
      <c r="C65" s="13" t="s">
        <v>237</v>
      </c>
      <c r="D65" s="19" t="s">
        <v>209</v>
      </c>
      <c r="E65" s="20">
        <v>50000</v>
      </c>
      <c r="F65" s="20">
        <v>0</v>
      </c>
      <c r="G65" s="20">
        <f t="shared" si="0"/>
        <v>50000</v>
      </c>
    </row>
    <row r="66" spans="1:7" s="6" customFormat="1" ht="31.5">
      <c r="A66" s="21" t="s">
        <v>238</v>
      </c>
      <c r="B66" s="19" t="s">
        <v>235</v>
      </c>
      <c r="C66" s="13" t="s">
        <v>239</v>
      </c>
      <c r="D66" s="13"/>
      <c r="E66" s="20">
        <f>SUM(E67,E69,E71)</f>
        <v>34401000</v>
      </c>
      <c r="F66" s="20">
        <f>SUM(F67,F69,F71)</f>
        <v>0</v>
      </c>
      <c r="G66" s="20">
        <f t="shared" si="0"/>
        <v>34401000</v>
      </c>
    </row>
    <row r="67" spans="1:7" s="6" customFormat="1" ht="78.75">
      <c r="A67" s="22" t="s">
        <v>198</v>
      </c>
      <c r="B67" s="19" t="s">
        <v>235</v>
      </c>
      <c r="C67" s="13" t="s">
        <v>239</v>
      </c>
      <c r="D67" s="19" t="s">
        <v>199</v>
      </c>
      <c r="E67" s="20">
        <f>E68</f>
        <v>29351000</v>
      </c>
      <c r="F67" s="20">
        <f>F68</f>
        <v>0</v>
      </c>
      <c r="G67" s="20">
        <f t="shared" si="0"/>
        <v>29351000</v>
      </c>
    </row>
    <row r="68" spans="1:7" s="6" customFormat="1" ht="31.5">
      <c r="A68" s="22" t="s">
        <v>200</v>
      </c>
      <c r="B68" s="19" t="s">
        <v>235</v>
      </c>
      <c r="C68" s="13" t="s">
        <v>239</v>
      </c>
      <c r="D68" s="19" t="s">
        <v>201</v>
      </c>
      <c r="E68" s="20">
        <v>29351000</v>
      </c>
      <c r="F68" s="20">
        <v>0</v>
      </c>
      <c r="G68" s="20">
        <f t="shared" si="0"/>
        <v>29351000</v>
      </c>
    </row>
    <row r="69" spans="1:7" s="6" customFormat="1" ht="31.5">
      <c r="A69" s="23" t="s">
        <v>202</v>
      </c>
      <c r="B69" s="19" t="s">
        <v>235</v>
      </c>
      <c r="C69" s="13" t="s">
        <v>239</v>
      </c>
      <c r="D69" s="19" t="s">
        <v>203</v>
      </c>
      <c r="E69" s="20">
        <f>E70</f>
        <v>5000000</v>
      </c>
      <c r="F69" s="20">
        <f>F70</f>
        <v>0</v>
      </c>
      <c r="G69" s="20">
        <f t="shared" si="0"/>
        <v>5000000</v>
      </c>
    </row>
    <row r="70" spans="1:7" s="30" customFormat="1" ht="31.5">
      <c r="A70" s="23" t="s">
        <v>204</v>
      </c>
      <c r="B70" s="19" t="s">
        <v>235</v>
      </c>
      <c r="C70" s="13" t="s">
        <v>239</v>
      </c>
      <c r="D70" s="19" t="s">
        <v>205</v>
      </c>
      <c r="E70" s="20">
        <v>5000000</v>
      </c>
      <c r="F70" s="20">
        <v>0</v>
      </c>
      <c r="G70" s="20">
        <f t="shared" si="0"/>
        <v>5000000</v>
      </c>
    </row>
    <row r="71" spans="1:7" ht="15.75">
      <c r="A71" s="23" t="s">
        <v>206</v>
      </c>
      <c r="B71" s="19" t="s">
        <v>235</v>
      </c>
      <c r="C71" s="13" t="s">
        <v>239</v>
      </c>
      <c r="D71" s="19" t="s">
        <v>207</v>
      </c>
      <c r="E71" s="20">
        <f>E72</f>
        <v>50000</v>
      </c>
      <c r="F71" s="20">
        <f>F72</f>
        <v>0</v>
      </c>
      <c r="G71" s="20">
        <f aca="true" t="shared" si="4" ref="G71:G134">SUM(E71:F71)</f>
        <v>50000</v>
      </c>
    </row>
    <row r="72" spans="1:7" s="6" customFormat="1" ht="15.75">
      <c r="A72" s="23" t="s">
        <v>208</v>
      </c>
      <c r="B72" s="19" t="s">
        <v>235</v>
      </c>
      <c r="C72" s="13" t="s">
        <v>239</v>
      </c>
      <c r="D72" s="19" t="s">
        <v>209</v>
      </c>
      <c r="E72" s="20">
        <v>50000</v>
      </c>
      <c r="F72" s="20">
        <v>0</v>
      </c>
      <c r="G72" s="20">
        <f t="shared" si="4"/>
        <v>50000</v>
      </c>
    </row>
    <row r="73" spans="1:7" s="6" customFormat="1" ht="15.75">
      <c r="A73" s="15" t="s">
        <v>240</v>
      </c>
      <c r="B73" s="16" t="s">
        <v>241</v>
      </c>
      <c r="C73" s="13"/>
      <c r="D73" s="13"/>
      <c r="E73" s="17">
        <f>E74</f>
        <v>10000000</v>
      </c>
      <c r="F73" s="17">
        <f>F74</f>
        <v>0</v>
      </c>
      <c r="G73" s="17">
        <f t="shared" si="4"/>
        <v>10000000</v>
      </c>
    </row>
    <row r="74" spans="1:7" s="6" customFormat="1" ht="15.75">
      <c r="A74" s="18" t="s">
        <v>192</v>
      </c>
      <c r="B74" s="19" t="s">
        <v>241</v>
      </c>
      <c r="C74" s="13" t="s">
        <v>193</v>
      </c>
      <c r="D74" s="13"/>
      <c r="E74" s="20">
        <f>E75</f>
        <v>10000000</v>
      </c>
      <c r="F74" s="20">
        <f>F75</f>
        <v>0</v>
      </c>
      <c r="G74" s="20">
        <f t="shared" si="4"/>
        <v>10000000</v>
      </c>
    </row>
    <row r="75" spans="1:7" s="6" customFormat="1" ht="15.75">
      <c r="A75" s="21" t="s">
        <v>242</v>
      </c>
      <c r="B75" s="19" t="s">
        <v>241</v>
      </c>
      <c r="C75" s="13" t="s">
        <v>243</v>
      </c>
      <c r="D75" s="13"/>
      <c r="E75" s="20">
        <f>SUM(E76,E79)</f>
        <v>10000000</v>
      </c>
      <c r="F75" s="20">
        <f>SUM(F76,F79)</f>
        <v>0</v>
      </c>
      <c r="G75" s="20">
        <f t="shared" si="4"/>
        <v>10000000</v>
      </c>
    </row>
    <row r="76" spans="1:7" s="6" customFormat="1" ht="15.75">
      <c r="A76" s="21" t="s">
        <v>244</v>
      </c>
      <c r="B76" s="19" t="s">
        <v>241</v>
      </c>
      <c r="C76" s="13" t="s">
        <v>245</v>
      </c>
      <c r="D76" s="13"/>
      <c r="E76" s="20">
        <f>E77</f>
        <v>7200000</v>
      </c>
      <c r="F76" s="20">
        <f>F77</f>
        <v>0</v>
      </c>
      <c r="G76" s="20">
        <f t="shared" si="4"/>
        <v>7200000</v>
      </c>
    </row>
    <row r="77" spans="1:7" s="6" customFormat="1" ht="15.75">
      <c r="A77" s="23" t="s">
        <v>206</v>
      </c>
      <c r="B77" s="19" t="s">
        <v>241</v>
      </c>
      <c r="C77" s="13" t="s">
        <v>245</v>
      </c>
      <c r="D77" s="13">
        <v>800</v>
      </c>
      <c r="E77" s="20">
        <f>E78</f>
        <v>7200000</v>
      </c>
      <c r="F77" s="20">
        <f>F78</f>
        <v>0</v>
      </c>
      <c r="G77" s="20">
        <f t="shared" si="4"/>
        <v>7200000</v>
      </c>
    </row>
    <row r="78" spans="1:7" s="6" customFormat="1" ht="15.75">
      <c r="A78" s="21" t="s">
        <v>246</v>
      </c>
      <c r="B78" s="19" t="s">
        <v>241</v>
      </c>
      <c r="C78" s="13" t="s">
        <v>245</v>
      </c>
      <c r="D78" s="13">
        <v>870</v>
      </c>
      <c r="E78" s="20">
        <v>7200000</v>
      </c>
      <c r="F78" s="20">
        <v>0</v>
      </c>
      <c r="G78" s="20">
        <f t="shared" si="4"/>
        <v>7200000</v>
      </c>
    </row>
    <row r="79" spans="1:7" s="6" customFormat="1" ht="47.25">
      <c r="A79" s="21" t="s">
        <v>247</v>
      </c>
      <c r="B79" s="19" t="s">
        <v>241</v>
      </c>
      <c r="C79" s="13" t="s">
        <v>248</v>
      </c>
      <c r="D79" s="13"/>
      <c r="E79" s="20">
        <f>E80</f>
        <v>2800000</v>
      </c>
      <c r="F79" s="20">
        <f>F80</f>
        <v>0</v>
      </c>
      <c r="G79" s="20">
        <f t="shared" si="4"/>
        <v>2800000</v>
      </c>
    </row>
    <row r="80" spans="1:7" s="6" customFormat="1" ht="15.75">
      <c r="A80" s="23" t="s">
        <v>206</v>
      </c>
      <c r="B80" s="19" t="s">
        <v>241</v>
      </c>
      <c r="C80" s="13" t="s">
        <v>248</v>
      </c>
      <c r="D80" s="13">
        <v>800</v>
      </c>
      <c r="E80" s="20">
        <f>E81</f>
        <v>2800000</v>
      </c>
      <c r="F80" s="20">
        <f>F81</f>
        <v>0</v>
      </c>
      <c r="G80" s="20">
        <f t="shared" si="4"/>
        <v>2800000</v>
      </c>
    </row>
    <row r="81" spans="1:7" s="6" customFormat="1" ht="15.75">
      <c r="A81" s="21" t="s">
        <v>246</v>
      </c>
      <c r="B81" s="19" t="s">
        <v>241</v>
      </c>
      <c r="C81" s="13" t="s">
        <v>248</v>
      </c>
      <c r="D81" s="13">
        <v>870</v>
      </c>
      <c r="E81" s="20">
        <v>2800000</v>
      </c>
      <c r="F81" s="20">
        <v>0</v>
      </c>
      <c r="G81" s="20">
        <f t="shared" si="4"/>
        <v>2800000</v>
      </c>
    </row>
    <row r="82" spans="1:7" s="6" customFormat="1" ht="15.75">
      <c r="A82" s="15" t="s">
        <v>249</v>
      </c>
      <c r="B82" s="16" t="s">
        <v>250</v>
      </c>
      <c r="C82" s="39"/>
      <c r="D82" s="39"/>
      <c r="E82" s="17">
        <f>SUM(E83,E87,E100,E111,E134,E96,E130)</f>
        <v>196308200</v>
      </c>
      <c r="F82" s="17">
        <f>SUM(F83,F87,F100,F111,F134,F96,F130)</f>
        <v>0</v>
      </c>
      <c r="G82" s="17">
        <f t="shared" si="4"/>
        <v>196308200</v>
      </c>
    </row>
    <row r="83" spans="1:7" s="6" customFormat="1" ht="47.25">
      <c r="A83" s="21" t="s">
        <v>251</v>
      </c>
      <c r="B83" s="40" t="s">
        <v>250</v>
      </c>
      <c r="C83" s="13" t="s">
        <v>252</v>
      </c>
      <c r="D83" s="39"/>
      <c r="E83" s="20">
        <f>SUM(E84)</f>
        <v>11000000</v>
      </c>
      <c r="F83" s="20">
        <f>SUM(F84)</f>
        <v>0</v>
      </c>
      <c r="G83" s="20">
        <f t="shared" si="4"/>
        <v>11000000</v>
      </c>
    </row>
    <row r="84" spans="1:7" s="6" customFormat="1" ht="31.5">
      <c r="A84" s="21" t="s">
        <v>253</v>
      </c>
      <c r="B84" s="40" t="s">
        <v>250</v>
      </c>
      <c r="C84" s="13" t="s">
        <v>254</v>
      </c>
      <c r="D84" s="39"/>
      <c r="E84" s="20">
        <f>E85</f>
        <v>11000000</v>
      </c>
      <c r="F84" s="20">
        <f>F85</f>
        <v>0</v>
      </c>
      <c r="G84" s="20">
        <f t="shared" si="4"/>
        <v>11000000</v>
      </c>
    </row>
    <row r="85" spans="1:7" s="6" customFormat="1" ht="31.5">
      <c r="A85" s="23" t="s">
        <v>233</v>
      </c>
      <c r="B85" s="40" t="s">
        <v>250</v>
      </c>
      <c r="C85" s="13" t="s">
        <v>254</v>
      </c>
      <c r="D85" s="19" t="s">
        <v>203</v>
      </c>
      <c r="E85" s="20">
        <f>E86</f>
        <v>11000000</v>
      </c>
      <c r="F85" s="20">
        <f>F86</f>
        <v>0</v>
      </c>
      <c r="G85" s="20">
        <f t="shared" si="4"/>
        <v>11000000</v>
      </c>
    </row>
    <row r="86" spans="1:7" s="6" customFormat="1" ht="31.5">
      <c r="A86" s="23" t="s">
        <v>204</v>
      </c>
      <c r="B86" s="40" t="s">
        <v>250</v>
      </c>
      <c r="C86" s="13" t="s">
        <v>254</v>
      </c>
      <c r="D86" s="19" t="s">
        <v>205</v>
      </c>
      <c r="E86" s="20">
        <v>11000000</v>
      </c>
      <c r="F86" s="20">
        <v>0</v>
      </c>
      <c r="G86" s="20">
        <f t="shared" si="4"/>
        <v>11000000</v>
      </c>
    </row>
    <row r="87" spans="1:7" s="6" customFormat="1" ht="31.5">
      <c r="A87" s="21" t="s">
        <v>255</v>
      </c>
      <c r="B87" s="19" t="s">
        <v>250</v>
      </c>
      <c r="C87" s="13" t="s">
        <v>256</v>
      </c>
      <c r="D87" s="13"/>
      <c r="E87" s="20">
        <f>SUM(E88)</f>
        <v>73317000</v>
      </c>
      <c r="F87" s="20">
        <f>SUM(F88)</f>
        <v>0</v>
      </c>
      <c r="G87" s="20">
        <f t="shared" si="4"/>
        <v>73317000</v>
      </c>
    </row>
    <row r="88" spans="1:7" s="6" customFormat="1" ht="15.75">
      <c r="A88" s="41" t="s">
        <v>257</v>
      </c>
      <c r="B88" s="19" t="s">
        <v>250</v>
      </c>
      <c r="C88" s="13" t="s">
        <v>258</v>
      </c>
      <c r="D88" s="13"/>
      <c r="E88" s="20">
        <f>SUM(E89)</f>
        <v>73317000</v>
      </c>
      <c r="F88" s="20">
        <f>SUM(F89)</f>
        <v>0</v>
      </c>
      <c r="G88" s="20">
        <f t="shared" si="4"/>
        <v>73317000</v>
      </c>
    </row>
    <row r="89" spans="1:7" s="6" customFormat="1" ht="15.75">
      <c r="A89" s="41" t="s">
        <v>259</v>
      </c>
      <c r="B89" s="19" t="s">
        <v>250</v>
      </c>
      <c r="C89" s="13" t="s">
        <v>260</v>
      </c>
      <c r="D89" s="13"/>
      <c r="E89" s="20">
        <f>SUM(E90,E92,E94)</f>
        <v>73317000</v>
      </c>
      <c r="F89" s="20">
        <f>SUM(F90,F92,F94)</f>
        <v>0</v>
      </c>
      <c r="G89" s="20">
        <f t="shared" si="4"/>
        <v>73317000</v>
      </c>
    </row>
    <row r="90" spans="1:7" s="6" customFormat="1" ht="78.75">
      <c r="A90" s="22" t="s">
        <v>198</v>
      </c>
      <c r="B90" s="19" t="s">
        <v>250</v>
      </c>
      <c r="C90" s="13" t="s">
        <v>260</v>
      </c>
      <c r="D90" s="13">
        <v>100</v>
      </c>
      <c r="E90" s="20">
        <f>E91</f>
        <v>38975000</v>
      </c>
      <c r="F90" s="20">
        <f>F91</f>
        <v>0</v>
      </c>
      <c r="G90" s="20">
        <f t="shared" si="4"/>
        <v>38975000</v>
      </c>
    </row>
    <row r="91" spans="1:7" s="6" customFormat="1" ht="15.75">
      <c r="A91" s="22" t="s">
        <v>261</v>
      </c>
      <c r="B91" s="19" t="s">
        <v>250</v>
      </c>
      <c r="C91" s="13" t="s">
        <v>260</v>
      </c>
      <c r="D91" s="13">
        <v>110</v>
      </c>
      <c r="E91" s="20">
        <v>38975000</v>
      </c>
      <c r="F91" s="20">
        <v>0</v>
      </c>
      <c r="G91" s="20">
        <f t="shared" si="4"/>
        <v>38975000</v>
      </c>
    </row>
    <row r="92" spans="1:7" s="6" customFormat="1" ht="31.5">
      <c r="A92" s="23" t="s">
        <v>202</v>
      </c>
      <c r="B92" s="19" t="s">
        <v>250</v>
      </c>
      <c r="C92" s="13" t="s">
        <v>260</v>
      </c>
      <c r="D92" s="13">
        <v>200</v>
      </c>
      <c r="E92" s="20">
        <f>E93</f>
        <v>34182000</v>
      </c>
      <c r="F92" s="20">
        <f>F93</f>
        <v>0</v>
      </c>
      <c r="G92" s="20">
        <f t="shared" si="4"/>
        <v>34182000</v>
      </c>
    </row>
    <row r="93" spans="1:7" s="6" customFormat="1" ht="31.5">
      <c r="A93" s="23" t="s">
        <v>204</v>
      </c>
      <c r="B93" s="19" t="s">
        <v>250</v>
      </c>
      <c r="C93" s="13" t="s">
        <v>260</v>
      </c>
      <c r="D93" s="13">
        <v>240</v>
      </c>
      <c r="E93" s="20">
        <v>34182000</v>
      </c>
      <c r="F93" s="20">
        <v>0</v>
      </c>
      <c r="G93" s="20">
        <f t="shared" si="4"/>
        <v>34182000</v>
      </c>
    </row>
    <row r="94" spans="1:7" s="6" customFormat="1" ht="15.75">
      <c r="A94" s="23" t="s">
        <v>206</v>
      </c>
      <c r="B94" s="19" t="s">
        <v>250</v>
      </c>
      <c r="C94" s="13" t="s">
        <v>260</v>
      </c>
      <c r="D94" s="13">
        <v>800</v>
      </c>
      <c r="E94" s="20">
        <f>E95</f>
        <v>160000</v>
      </c>
      <c r="F94" s="20">
        <f>F95</f>
        <v>0</v>
      </c>
      <c r="G94" s="20">
        <f t="shared" si="4"/>
        <v>160000</v>
      </c>
    </row>
    <row r="95" spans="1:7" s="6" customFormat="1" ht="15.75">
      <c r="A95" s="23" t="s">
        <v>208</v>
      </c>
      <c r="B95" s="19" t="s">
        <v>250</v>
      </c>
      <c r="C95" s="13" t="s">
        <v>260</v>
      </c>
      <c r="D95" s="13">
        <v>850</v>
      </c>
      <c r="E95" s="20">
        <v>160000</v>
      </c>
      <c r="F95" s="20">
        <v>0</v>
      </c>
      <c r="G95" s="20">
        <f t="shared" si="4"/>
        <v>160000</v>
      </c>
    </row>
    <row r="96" spans="1:7" s="6" customFormat="1" ht="31.5">
      <c r="A96" s="23" t="s">
        <v>262</v>
      </c>
      <c r="B96" s="19" t="s">
        <v>250</v>
      </c>
      <c r="C96" s="13" t="s">
        <v>263</v>
      </c>
      <c r="D96" s="13"/>
      <c r="E96" s="20">
        <f aca="true" t="shared" si="5" ref="E96:F98">E97</f>
        <v>5000000</v>
      </c>
      <c r="F96" s="20">
        <f t="shared" si="5"/>
        <v>0</v>
      </c>
      <c r="G96" s="20">
        <f t="shared" si="4"/>
        <v>5000000</v>
      </c>
    </row>
    <row r="97" spans="1:7" s="6" customFormat="1" ht="31.5">
      <c r="A97" s="23" t="s">
        <v>264</v>
      </c>
      <c r="B97" s="19" t="s">
        <v>250</v>
      </c>
      <c r="C97" s="13" t="s">
        <v>265</v>
      </c>
      <c r="D97" s="13"/>
      <c r="E97" s="20">
        <f t="shared" si="5"/>
        <v>5000000</v>
      </c>
      <c r="F97" s="20">
        <f t="shared" si="5"/>
        <v>0</v>
      </c>
      <c r="G97" s="20">
        <f t="shared" si="4"/>
        <v>5000000</v>
      </c>
    </row>
    <row r="98" spans="1:7" s="6" customFormat="1" ht="31.5">
      <c r="A98" s="23" t="s">
        <v>266</v>
      </c>
      <c r="B98" s="19" t="s">
        <v>250</v>
      </c>
      <c r="C98" s="13" t="s">
        <v>265</v>
      </c>
      <c r="D98" s="13">
        <v>600</v>
      </c>
      <c r="E98" s="20">
        <f t="shared" si="5"/>
        <v>5000000</v>
      </c>
      <c r="F98" s="20">
        <f t="shared" si="5"/>
        <v>0</v>
      </c>
      <c r="G98" s="20">
        <f t="shared" si="4"/>
        <v>5000000</v>
      </c>
    </row>
    <row r="99" spans="1:7" s="6" customFormat="1" ht="15.75">
      <c r="A99" s="23" t="s">
        <v>267</v>
      </c>
      <c r="B99" s="19" t="s">
        <v>250</v>
      </c>
      <c r="C99" s="13" t="s">
        <v>265</v>
      </c>
      <c r="D99" s="13">
        <v>610</v>
      </c>
      <c r="E99" s="20">
        <v>5000000</v>
      </c>
      <c r="F99" s="20">
        <v>0</v>
      </c>
      <c r="G99" s="20">
        <f t="shared" si="4"/>
        <v>5000000</v>
      </c>
    </row>
    <row r="100" spans="1:7" s="6" customFormat="1" ht="47.25">
      <c r="A100" s="21" t="s">
        <v>268</v>
      </c>
      <c r="B100" s="19" t="s">
        <v>250</v>
      </c>
      <c r="C100" s="13" t="s">
        <v>269</v>
      </c>
      <c r="D100" s="13"/>
      <c r="E100" s="20">
        <f>SUM(E101)</f>
        <v>9390000</v>
      </c>
      <c r="F100" s="20">
        <f>SUM(F101)</f>
        <v>0</v>
      </c>
      <c r="G100" s="20">
        <f t="shared" si="4"/>
        <v>9390000</v>
      </c>
    </row>
    <row r="101" spans="1:7" s="42" customFormat="1" ht="47.25">
      <c r="A101" s="41" t="s">
        <v>270</v>
      </c>
      <c r="B101" s="19" t="s">
        <v>250</v>
      </c>
      <c r="C101" s="13" t="s">
        <v>271</v>
      </c>
      <c r="D101" s="13"/>
      <c r="E101" s="20">
        <f>SUM(E102,E105,E108)</f>
        <v>9390000</v>
      </c>
      <c r="F101" s="20">
        <f>SUM(F102,F105,F108)</f>
        <v>0</v>
      </c>
      <c r="G101" s="20">
        <f t="shared" si="4"/>
        <v>9390000</v>
      </c>
    </row>
    <row r="102" spans="1:7" s="6" customFormat="1" ht="31.5">
      <c r="A102" s="41" t="s">
        <v>272</v>
      </c>
      <c r="B102" s="19" t="s">
        <v>250</v>
      </c>
      <c r="C102" s="13" t="s">
        <v>273</v>
      </c>
      <c r="D102" s="13"/>
      <c r="E102" s="20">
        <f>E103</f>
        <v>8200000</v>
      </c>
      <c r="F102" s="20">
        <f>F103</f>
        <v>0</v>
      </c>
      <c r="G102" s="20">
        <f t="shared" si="4"/>
        <v>8200000</v>
      </c>
    </row>
    <row r="103" spans="1:7" s="6" customFormat="1" ht="31.5">
      <c r="A103" s="23" t="s">
        <v>202</v>
      </c>
      <c r="B103" s="19" t="s">
        <v>250</v>
      </c>
      <c r="C103" s="13" t="s">
        <v>273</v>
      </c>
      <c r="D103" s="13">
        <v>200</v>
      </c>
      <c r="E103" s="20">
        <f>E104</f>
        <v>8200000</v>
      </c>
      <c r="F103" s="20">
        <f>F104</f>
        <v>0</v>
      </c>
      <c r="G103" s="20">
        <f t="shared" si="4"/>
        <v>8200000</v>
      </c>
    </row>
    <row r="104" spans="1:7" s="6" customFormat="1" ht="31.5">
      <c r="A104" s="23" t="s">
        <v>204</v>
      </c>
      <c r="B104" s="19" t="s">
        <v>250</v>
      </c>
      <c r="C104" s="13" t="s">
        <v>273</v>
      </c>
      <c r="D104" s="13">
        <v>240</v>
      </c>
      <c r="E104" s="20">
        <f>5200000+3000000</f>
        <v>8200000</v>
      </c>
      <c r="F104" s="20">
        <v>0</v>
      </c>
      <c r="G104" s="20">
        <f t="shared" si="4"/>
        <v>8200000</v>
      </c>
    </row>
    <row r="105" spans="1:7" s="6" customFormat="1" ht="31.5">
      <c r="A105" s="41" t="s">
        <v>274</v>
      </c>
      <c r="B105" s="19" t="s">
        <v>250</v>
      </c>
      <c r="C105" s="13" t="s">
        <v>275</v>
      </c>
      <c r="D105" s="13"/>
      <c r="E105" s="20">
        <f>E106</f>
        <v>250000</v>
      </c>
      <c r="F105" s="20">
        <f>F106</f>
        <v>0</v>
      </c>
      <c r="G105" s="20">
        <f t="shared" si="4"/>
        <v>250000</v>
      </c>
    </row>
    <row r="106" spans="1:7" s="6" customFormat="1" ht="31.5">
      <c r="A106" s="23" t="s">
        <v>266</v>
      </c>
      <c r="B106" s="19" t="s">
        <v>250</v>
      </c>
      <c r="C106" s="13" t="s">
        <v>275</v>
      </c>
      <c r="D106" s="13">
        <v>600</v>
      </c>
      <c r="E106" s="20">
        <f>E107</f>
        <v>250000</v>
      </c>
      <c r="F106" s="20">
        <f>F107</f>
        <v>0</v>
      </c>
      <c r="G106" s="20">
        <f t="shared" si="4"/>
        <v>250000</v>
      </c>
    </row>
    <row r="107" spans="1:7" s="6" customFormat="1" ht="47.25">
      <c r="A107" s="21" t="s">
        <v>276</v>
      </c>
      <c r="B107" s="19" t="s">
        <v>250</v>
      </c>
      <c r="C107" s="13" t="s">
        <v>275</v>
      </c>
      <c r="D107" s="13">
        <v>630</v>
      </c>
      <c r="E107" s="20">
        <v>250000</v>
      </c>
      <c r="F107" s="20">
        <v>0</v>
      </c>
      <c r="G107" s="20">
        <f t="shared" si="4"/>
        <v>250000</v>
      </c>
    </row>
    <row r="108" spans="1:7" s="6" customFormat="1" ht="47.25">
      <c r="A108" s="41" t="s">
        <v>277</v>
      </c>
      <c r="B108" s="19" t="s">
        <v>250</v>
      </c>
      <c r="C108" s="13" t="s">
        <v>278</v>
      </c>
      <c r="D108" s="13"/>
      <c r="E108" s="20">
        <f>E109</f>
        <v>940000</v>
      </c>
      <c r="F108" s="20">
        <f>F109</f>
        <v>0</v>
      </c>
      <c r="G108" s="20">
        <f t="shared" si="4"/>
        <v>940000</v>
      </c>
    </row>
    <row r="109" spans="1:7" s="6" customFormat="1" ht="31.5">
      <c r="A109" s="23" t="s">
        <v>266</v>
      </c>
      <c r="B109" s="19" t="s">
        <v>250</v>
      </c>
      <c r="C109" s="13" t="s">
        <v>278</v>
      </c>
      <c r="D109" s="13">
        <v>600</v>
      </c>
      <c r="E109" s="20">
        <f>E110</f>
        <v>940000</v>
      </c>
      <c r="F109" s="20">
        <f>F110</f>
        <v>0</v>
      </c>
      <c r="G109" s="20">
        <f t="shared" si="4"/>
        <v>940000</v>
      </c>
    </row>
    <row r="110" spans="1:7" s="6" customFormat="1" ht="47.25">
      <c r="A110" s="21" t="s">
        <v>276</v>
      </c>
      <c r="B110" s="19" t="s">
        <v>250</v>
      </c>
      <c r="C110" s="13" t="s">
        <v>278</v>
      </c>
      <c r="D110" s="13">
        <v>630</v>
      </c>
      <c r="E110" s="20">
        <v>940000</v>
      </c>
      <c r="F110" s="20">
        <v>0</v>
      </c>
      <c r="G110" s="20">
        <f t="shared" si="4"/>
        <v>940000</v>
      </c>
    </row>
    <row r="111" spans="1:7" s="6" customFormat="1" ht="47.25">
      <c r="A111" s="21" t="s">
        <v>279</v>
      </c>
      <c r="B111" s="19" t="s">
        <v>250</v>
      </c>
      <c r="C111" s="13" t="s">
        <v>280</v>
      </c>
      <c r="D111" s="13"/>
      <c r="E111" s="20">
        <f>SUM(E112,E122)</f>
        <v>65585000</v>
      </c>
      <c r="F111" s="20">
        <f>SUM(F112,F122)</f>
        <v>0</v>
      </c>
      <c r="G111" s="20">
        <f t="shared" si="4"/>
        <v>65585000</v>
      </c>
    </row>
    <row r="112" spans="1:7" s="6" customFormat="1" ht="31.5">
      <c r="A112" s="21" t="s">
        <v>281</v>
      </c>
      <c r="B112" s="19" t="s">
        <v>250</v>
      </c>
      <c r="C112" s="13" t="s">
        <v>282</v>
      </c>
      <c r="D112" s="13"/>
      <c r="E112" s="20">
        <f>SUM(E113,E116,E119)</f>
        <v>17238000</v>
      </c>
      <c r="F112" s="20">
        <f>SUM(F113,F116,F119)</f>
        <v>0</v>
      </c>
      <c r="G112" s="20">
        <f t="shared" si="4"/>
        <v>17238000</v>
      </c>
    </row>
    <row r="113" spans="1:7" s="6" customFormat="1" ht="47.25">
      <c r="A113" s="21" t="s">
        <v>283</v>
      </c>
      <c r="B113" s="19" t="s">
        <v>250</v>
      </c>
      <c r="C113" s="13" t="s">
        <v>284</v>
      </c>
      <c r="D113" s="13"/>
      <c r="E113" s="20">
        <f>E114</f>
        <v>300000</v>
      </c>
      <c r="F113" s="20">
        <f>F114</f>
        <v>0</v>
      </c>
      <c r="G113" s="20">
        <f t="shared" si="4"/>
        <v>300000</v>
      </c>
    </row>
    <row r="114" spans="1:7" s="6" customFormat="1" ht="31.5">
      <c r="A114" s="23" t="s">
        <v>202</v>
      </c>
      <c r="B114" s="19" t="s">
        <v>250</v>
      </c>
      <c r="C114" s="13" t="s">
        <v>284</v>
      </c>
      <c r="D114" s="13">
        <v>200</v>
      </c>
      <c r="E114" s="20">
        <f>E115</f>
        <v>300000</v>
      </c>
      <c r="F114" s="20">
        <f>F115</f>
        <v>0</v>
      </c>
      <c r="G114" s="20">
        <f t="shared" si="4"/>
        <v>300000</v>
      </c>
    </row>
    <row r="115" spans="1:7" s="6" customFormat="1" ht="31.5">
      <c r="A115" s="23" t="s">
        <v>204</v>
      </c>
      <c r="B115" s="19" t="s">
        <v>250</v>
      </c>
      <c r="C115" s="13" t="s">
        <v>284</v>
      </c>
      <c r="D115" s="13">
        <v>240</v>
      </c>
      <c r="E115" s="20">
        <v>300000</v>
      </c>
      <c r="F115" s="20">
        <v>0</v>
      </c>
      <c r="G115" s="20">
        <f t="shared" si="4"/>
        <v>300000</v>
      </c>
    </row>
    <row r="116" spans="1:7" s="30" customFormat="1" ht="47.25">
      <c r="A116" s="21" t="s">
        <v>285</v>
      </c>
      <c r="B116" s="19" t="s">
        <v>250</v>
      </c>
      <c r="C116" s="13" t="s">
        <v>286</v>
      </c>
      <c r="D116" s="13"/>
      <c r="E116" s="20">
        <f>E117</f>
        <v>300000</v>
      </c>
      <c r="F116" s="20">
        <f>F117</f>
        <v>0</v>
      </c>
      <c r="G116" s="20">
        <f t="shared" si="4"/>
        <v>300000</v>
      </c>
    </row>
    <row r="117" spans="1:7" s="30" customFormat="1" ht="31.5">
      <c r="A117" s="23" t="s">
        <v>202</v>
      </c>
      <c r="B117" s="19" t="s">
        <v>250</v>
      </c>
      <c r="C117" s="13" t="s">
        <v>286</v>
      </c>
      <c r="D117" s="13">
        <v>200</v>
      </c>
      <c r="E117" s="20">
        <f>E118</f>
        <v>300000</v>
      </c>
      <c r="F117" s="20">
        <f>F118</f>
        <v>0</v>
      </c>
      <c r="G117" s="20">
        <f t="shared" si="4"/>
        <v>300000</v>
      </c>
    </row>
    <row r="118" spans="1:7" s="30" customFormat="1" ht="31.5">
      <c r="A118" s="23" t="s">
        <v>204</v>
      </c>
      <c r="B118" s="19" t="s">
        <v>250</v>
      </c>
      <c r="C118" s="13" t="s">
        <v>286</v>
      </c>
      <c r="D118" s="13">
        <v>240</v>
      </c>
      <c r="E118" s="20">
        <v>300000</v>
      </c>
      <c r="F118" s="20">
        <v>0</v>
      </c>
      <c r="G118" s="20">
        <f t="shared" si="4"/>
        <v>300000</v>
      </c>
    </row>
    <row r="119" spans="1:7" s="6" customFormat="1" ht="31.5">
      <c r="A119" s="21" t="s">
        <v>287</v>
      </c>
      <c r="B119" s="19" t="s">
        <v>250</v>
      </c>
      <c r="C119" s="13" t="s">
        <v>288</v>
      </c>
      <c r="D119" s="13"/>
      <c r="E119" s="20">
        <f>E120</f>
        <v>16638000</v>
      </c>
      <c r="F119" s="20">
        <f>F120</f>
        <v>0</v>
      </c>
      <c r="G119" s="20">
        <f t="shared" si="4"/>
        <v>16638000</v>
      </c>
    </row>
    <row r="120" spans="1:7" s="6" customFormat="1" ht="31.5">
      <c r="A120" s="23" t="s">
        <v>202</v>
      </c>
      <c r="B120" s="19" t="s">
        <v>250</v>
      </c>
      <c r="C120" s="13" t="s">
        <v>288</v>
      </c>
      <c r="D120" s="13">
        <v>200</v>
      </c>
      <c r="E120" s="20">
        <f>E121</f>
        <v>16638000</v>
      </c>
      <c r="F120" s="20">
        <f>F121</f>
        <v>0</v>
      </c>
      <c r="G120" s="20">
        <f t="shared" si="4"/>
        <v>16638000</v>
      </c>
    </row>
    <row r="121" spans="1:7" s="6" customFormat="1" ht="31.5">
      <c r="A121" s="23" t="s">
        <v>204</v>
      </c>
      <c r="B121" s="19" t="s">
        <v>250</v>
      </c>
      <c r="C121" s="13" t="s">
        <v>288</v>
      </c>
      <c r="D121" s="13">
        <v>240</v>
      </c>
      <c r="E121" s="20">
        <v>16638000</v>
      </c>
      <c r="F121" s="20">
        <v>0</v>
      </c>
      <c r="G121" s="20">
        <f t="shared" si="4"/>
        <v>16638000</v>
      </c>
    </row>
    <row r="122" spans="1:7" s="6" customFormat="1" ht="47.25">
      <c r="A122" s="23" t="s">
        <v>289</v>
      </c>
      <c r="B122" s="19" t="s">
        <v>250</v>
      </c>
      <c r="C122" s="13" t="s">
        <v>290</v>
      </c>
      <c r="D122" s="13"/>
      <c r="E122" s="20">
        <f>E123</f>
        <v>48347000</v>
      </c>
      <c r="F122" s="20">
        <f>F123</f>
        <v>0</v>
      </c>
      <c r="G122" s="20">
        <f t="shared" si="4"/>
        <v>48347000</v>
      </c>
    </row>
    <row r="123" spans="1:7" s="6" customFormat="1" ht="63">
      <c r="A123" s="21" t="s">
        <v>291</v>
      </c>
      <c r="B123" s="19" t="s">
        <v>250</v>
      </c>
      <c r="C123" s="13" t="s">
        <v>292</v>
      </c>
      <c r="D123" s="13"/>
      <c r="E123" s="20">
        <f>SUM(E124,E126,E128)</f>
        <v>48347000</v>
      </c>
      <c r="F123" s="20">
        <f>SUM(F124,F126,F128)</f>
        <v>0</v>
      </c>
      <c r="G123" s="20">
        <f t="shared" si="4"/>
        <v>48347000</v>
      </c>
    </row>
    <row r="124" spans="1:7" s="6" customFormat="1" ht="78.75">
      <c r="A124" s="22" t="s">
        <v>198</v>
      </c>
      <c r="B124" s="19" t="s">
        <v>250</v>
      </c>
      <c r="C124" s="13" t="s">
        <v>292</v>
      </c>
      <c r="D124" s="13">
        <v>100</v>
      </c>
      <c r="E124" s="20">
        <f>E125</f>
        <v>43578900</v>
      </c>
      <c r="F124" s="20">
        <f>F125</f>
        <v>0</v>
      </c>
      <c r="G124" s="20">
        <f t="shared" si="4"/>
        <v>43578900</v>
      </c>
    </row>
    <row r="125" spans="1:7" s="6" customFormat="1" ht="15.75">
      <c r="A125" s="22" t="s">
        <v>261</v>
      </c>
      <c r="B125" s="19" t="s">
        <v>250</v>
      </c>
      <c r="C125" s="13" t="s">
        <v>292</v>
      </c>
      <c r="D125" s="13">
        <v>110</v>
      </c>
      <c r="E125" s="20">
        <v>43578900</v>
      </c>
      <c r="F125" s="20">
        <v>0</v>
      </c>
      <c r="G125" s="20">
        <f t="shared" si="4"/>
        <v>43578900</v>
      </c>
    </row>
    <row r="126" spans="1:7" s="30" customFormat="1" ht="31.5">
      <c r="A126" s="23" t="s">
        <v>202</v>
      </c>
      <c r="B126" s="19" t="s">
        <v>250</v>
      </c>
      <c r="C126" s="13" t="s">
        <v>292</v>
      </c>
      <c r="D126" s="13">
        <v>200</v>
      </c>
      <c r="E126" s="20">
        <f>E127</f>
        <v>4618100</v>
      </c>
      <c r="F126" s="20">
        <f>F127</f>
        <v>0</v>
      </c>
      <c r="G126" s="20">
        <f t="shared" si="4"/>
        <v>4618100</v>
      </c>
    </row>
    <row r="127" spans="1:7" s="30" customFormat="1" ht="31.5">
      <c r="A127" s="23" t="s">
        <v>204</v>
      </c>
      <c r="B127" s="19" t="s">
        <v>250</v>
      </c>
      <c r="C127" s="13" t="s">
        <v>292</v>
      </c>
      <c r="D127" s="13">
        <v>240</v>
      </c>
      <c r="E127" s="20">
        <v>4618100</v>
      </c>
      <c r="F127" s="20">
        <v>0</v>
      </c>
      <c r="G127" s="20">
        <f t="shared" si="4"/>
        <v>4618100</v>
      </c>
    </row>
    <row r="128" spans="1:7" s="30" customFormat="1" ht="15.75">
      <c r="A128" s="23" t="s">
        <v>206</v>
      </c>
      <c r="B128" s="19" t="s">
        <v>250</v>
      </c>
      <c r="C128" s="13" t="s">
        <v>292</v>
      </c>
      <c r="D128" s="13">
        <v>800</v>
      </c>
      <c r="E128" s="20">
        <f>E129</f>
        <v>150000</v>
      </c>
      <c r="F128" s="20">
        <f>F129</f>
        <v>0</v>
      </c>
      <c r="G128" s="20">
        <f t="shared" si="4"/>
        <v>150000</v>
      </c>
    </row>
    <row r="129" spans="1:7" s="30" customFormat="1" ht="15.75">
      <c r="A129" s="23" t="s">
        <v>208</v>
      </c>
      <c r="B129" s="19" t="s">
        <v>250</v>
      </c>
      <c r="C129" s="13" t="s">
        <v>292</v>
      </c>
      <c r="D129" s="13">
        <v>850</v>
      </c>
      <c r="E129" s="20">
        <v>150000</v>
      </c>
      <c r="F129" s="20">
        <v>0</v>
      </c>
      <c r="G129" s="20">
        <f t="shared" si="4"/>
        <v>150000</v>
      </c>
    </row>
    <row r="130" spans="1:7" s="30" customFormat="1" ht="15.75">
      <c r="A130" s="22" t="s">
        <v>293</v>
      </c>
      <c r="B130" s="19" t="s">
        <v>250</v>
      </c>
      <c r="C130" s="19" t="s">
        <v>294</v>
      </c>
      <c r="D130" s="19"/>
      <c r="E130" s="20">
        <f aca="true" t="shared" si="6" ref="E130:F132">E131</f>
        <v>400000</v>
      </c>
      <c r="F130" s="20">
        <f t="shared" si="6"/>
        <v>0</v>
      </c>
      <c r="G130" s="20">
        <f t="shared" si="4"/>
        <v>400000</v>
      </c>
    </row>
    <row r="131" spans="1:7" s="30" customFormat="1" ht="31.5">
      <c r="A131" s="22" t="s">
        <v>295</v>
      </c>
      <c r="B131" s="19" t="s">
        <v>250</v>
      </c>
      <c r="C131" s="19" t="s">
        <v>296</v>
      </c>
      <c r="D131" s="19"/>
      <c r="E131" s="20">
        <f t="shared" si="6"/>
        <v>400000</v>
      </c>
      <c r="F131" s="20">
        <f t="shared" si="6"/>
        <v>0</v>
      </c>
      <c r="G131" s="20">
        <f t="shared" si="4"/>
        <v>400000</v>
      </c>
    </row>
    <row r="132" spans="1:7" s="30" customFormat="1" ht="31.5">
      <c r="A132" s="23" t="s">
        <v>202</v>
      </c>
      <c r="B132" s="19" t="s">
        <v>250</v>
      </c>
      <c r="C132" s="19" t="s">
        <v>296</v>
      </c>
      <c r="D132" s="19" t="s">
        <v>203</v>
      </c>
      <c r="E132" s="20">
        <f t="shared" si="6"/>
        <v>400000</v>
      </c>
      <c r="F132" s="20">
        <f t="shared" si="6"/>
        <v>0</v>
      </c>
      <c r="G132" s="20">
        <f t="shared" si="4"/>
        <v>400000</v>
      </c>
    </row>
    <row r="133" spans="1:7" s="30" customFormat="1" ht="31.5">
      <c r="A133" s="23" t="s">
        <v>204</v>
      </c>
      <c r="B133" s="19" t="s">
        <v>250</v>
      </c>
      <c r="C133" s="19" t="s">
        <v>296</v>
      </c>
      <c r="D133" s="19" t="s">
        <v>205</v>
      </c>
      <c r="E133" s="20">
        <v>400000</v>
      </c>
      <c r="F133" s="20">
        <v>0</v>
      </c>
      <c r="G133" s="20">
        <f t="shared" si="4"/>
        <v>400000</v>
      </c>
    </row>
    <row r="134" spans="1:7" s="30" customFormat="1" ht="15.75">
      <c r="A134" s="18" t="s">
        <v>192</v>
      </c>
      <c r="B134" s="19" t="s">
        <v>250</v>
      </c>
      <c r="C134" s="13" t="s">
        <v>193</v>
      </c>
      <c r="D134" s="16"/>
      <c r="E134" s="25">
        <f>SUM(E135,E148)</f>
        <v>31616200</v>
      </c>
      <c r="F134" s="25">
        <f>SUM(F135,F148)</f>
        <v>0</v>
      </c>
      <c r="G134" s="20">
        <f t="shared" si="4"/>
        <v>31616200</v>
      </c>
    </row>
    <row r="135" spans="1:7" ht="47.25">
      <c r="A135" s="21" t="s">
        <v>223</v>
      </c>
      <c r="B135" s="19" t="s">
        <v>250</v>
      </c>
      <c r="C135" s="13" t="s">
        <v>224</v>
      </c>
      <c r="D135" s="13"/>
      <c r="E135" s="20">
        <f>SUM(E136,E139,E142,E145)</f>
        <v>2532000</v>
      </c>
      <c r="F135" s="20">
        <f>SUM(F136,F139,F142,F145)</f>
        <v>0</v>
      </c>
      <c r="G135" s="20">
        <f aca="true" t="shared" si="7" ref="G135:G198">SUM(E135:F135)</f>
        <v>2532000</v>
      </c>
    </row>
    <row r="136" spans="1:7" ht="47.25">
      <c r="A136" s="21" t="s">
        <v>297</v>
      </c>
      <c r="B136" s="19" t="s">
        <v>250</v>
      </c>
      <c r="C136" s="13" t="s">
        <v>298</v>
      </c>
      <c r="D136" s="13"/>
      <c r="E136" s="20">
        <f>E137</f>
        <v>700000</v>
      </c>
      <c r="F136" s="20">
        <f>F137</f>
        <v>0</v>
      </c>
      <c r="G136" s="20">
        <f t="shared" si="7"/>
        <v>700000</v>
      </c>
    </row>
    <row r="137" spans="1:7" ht="31.5">
      <c r="A137" s="23" t="s">
        <v>202</v>
      </c>
      <c r="B137" s="19" t="s">
        <v>250</v>
      </c>
      <c r="C137" s="13" t="s">
        <v>298</v>
      </c>
      <c r="D137" s="13">
        <v>200</v>
      </c>
      <c r="E137" s="20">
        <f>E138</f>
        <v>700000</v>
      </c>
      <c r="F137" s="20">
        <f>F138</f>
        <v>0</v>
      </c>
      <c r="G137" s="20">
        <f t="shared" si="7"/>
        <v>700000</v>
      </c>
    </row>
    <row r="138" spans="1:7" ht="31.5">
      <c r="A138" s="23" t="s">
        <v>204</v>
      </c>
      <c r="B138" s="19" t="s">
        <v>250</v>
      </c>
      <c r="C138" s="13" t="s">
        <v>298</v>
      </c>
      <c r="D138" s="13">
        <v>240</v>
      </c>
      <c r="E138" s="20">
        <v>700000</v>
      </c>
      <c r="F138" s="20">
        <v>0</v>
      </c>
      <c r="G138" s="20">
        <f t="shared" si="7"/>
        <v>700000</v>
      </c>
    </row>
    <row r="139" spans="1:7" ht="63">
      <c r="A139" s="21" t="s">
        <v>299</v>
      </c>
      <c r="B139" s="19" t="s">
        <v>250</v>
      </c>
      <c r="C139" s="13" t="s">
        <v>300</v>
      </c>
      <c r="D139" s="13"/>
      <c r="E139" s="20">
        <f>E140</f>
        <v>400000</v>
      </c>
      <c r="F139" s="20">
        <f>F140</f>
        <v>0</v>
      </c>
      <c r="G139" s="20">
        <f t="shared" si="7"/>
        <v>400000</v>
      </c>
    </row>
    <row r="140" spans="1:7" ht="31.5">
      <c r="A140" s="21" t="s">
        <v>266</v>
      </c>
      <c r="B140" s="19" t="s">
        <v>250</v>
      </c>
      <c r="C140" s="13" t="s">
        <v>300</v>
      </c>
      <c r="D140" s="13">
        <v>600</v>
      </c>
      <c r="E140" s="20">
        <f>E141</f>
        <v>400000</v>
      </c>
      <c r="F140" s="20">
        <f>F141</f>
        <v>0</v>
      </c>
      <c r="G140" s="20">
        <f t="shared" si="7"/>
        <v>400000</v>
      </c>
    </row>
    <row r="141" spans="1:7" ht="47.25">
      <c r="A141" s="21" t="s">
        <v>276</v>
      </c>
      <c r="B141" s="19" t="s">
        <v>250</v>
      </c>
      <c r="C141" s="13" t="s">
        <v>300</v>
      </c>
      <c r="D141" s="13">
        <v>630</v>
      </c>
      <c r="E141" s="20">
        <v>400000</v>
      </c>
      <c r="F141" s="20">
        <v>0</v>
      </c>
      <c r="G141" s="20">
        <f t="shared" si="7"/>
        <v>400000</v>
      </c>
    </row>
    <row r="142" spans="1:7" ht="157.5">
      <c r="A142" s="21" t="s">
        <v>301</v>
      </c>
      <c r="B142" s="19" t="s">
        <v>250</v>
      </c>
      <c r="C142" s="13" t="s">
        <v>302</v>
      </c>
      <c r="D142" s="13"/>
      <c r="E142" s="20">
        <f>E143</f>
        <v>500000</v>
      </c>
      <c r="F142" s="20">
        <f>F143</f>
        <v>0</v>
      </c>
      <c r="G142" s="20">
        <f t="shared" si="7"/>
        <v>500000</v>
      </c>
    </row>
    <row r="143" spans="1:7" ht="31.5">
      <c r="A143" s="21" t="s">
        <v>266</v>
      </c>
      <c r="B143" s="19" t="s">
        <v>250</v>
      </c>
      <c r="C143" s="13" t="s">
        <v>302</v>
      </c>
      <c r="D143" s="13">
        <v>600</v>
      </c>
      <c r="E143" s="20">
        <f>E144</f>
        <v>500000</v>
      </c>
      <c r="F143" s="20">
        <f>F144</f>
        <v>0</v>
      </c>
      <c r="G143" s="20">
        <f t="shared" si="7"/>
        <v>500000</v>
      </c>
    </row>
    <row r="144" spans="1:7" ht="47.25">
      <c r="A144" s="21" t="s">
        <v>276</v>
      </c>
      <c r="B144" s="19" t="s">
        <v>250</v>
      </c>
      <c r="C144" s="13" t="s">
        <v>302</v>
      </c>
      <c r="D144" s="13">
        <v>630</v>
      </c>
      <c r="E144" s="20">
        <v>500000</v>
      </c>
      <c r="F144" s="20">
        <v>0</v>
      </c>
      <c r="G144" s="20">
        <f t="shared" si="7"/>
        <v>500000</v>
      </c>
    </row>
    <row r="145" spans="1:7" ht="78.75">
      <c r="A145" s="43" t="s">
        <v>303</v>
      </c>
      <c r="B145" s="19" t="s">
        <v>250</v>
      </c>
      <c r="C145" s="13" t="s">
        <v>304</v>
      </c>
      <c r="D145" s="13"/>
      <c r="E145" s="20">
        <f>E146</f>
        <v>932000</v>
      </c>
      <c r="F145" s="20">
        <f>F146</f>
        <v>0</v>
      </c>
      <c r="G145" s="20">
        <f t="shared" si="7"/>
        <v>932000</v>
      </c>
    </row>
    <row r="146" spans="1:7" ht="15.75">
      <c r="A146" s="23" t="s">
        <v>206</v>
      </c>
      <c r="B146" s="19" t="s">
        <v>250</v>
      </c>
      <c r="C146" s="13" t="s">
        <v>304</v>
      </c>
      <c r="D146" s="13">
        <v>800</v>
      </c>
      <c r="E146" s="20">
        <f>E147</f>
        <v>932000</v>
      </c>
      <c r="F146" s="20">
        <f>F147</f>
        <v>0</v>
      </c>
      <c r="G146" s="20">
        <f t="shared" si="7"/>
        <v>932000</v>
      </c>
    </row>
    <row r="147" spans="1:7" s="44" customFormat="1" ht="15.75">
      <c r="A147" s="23" t="s">
        <v>208</v>
      </c>
      <c r="B147" s="19" t="s">
        <v>250</v>
      </c>
      <c r="C147" s="13" t="s">
        <v>304</v>
      </c>
      <c r="D147" s="13">
        <v>850</v>
      </c>
      <c r="E147" s="20">
        <v>932000</v>
      </c>
      <c r="F147" s="20">
        <v>0</v>
      </c>
      <c r="G147" s="20">
        <f t="shared" si="7"/>
        <v>932000</v>
      </c>
    </row>
    <row r="148" spans="1:7" s="44" customFormat="1" ht="15.75">
      <c r="A148" s="21" t="s">
        <v>305</v>
      </c>
      <c r="B148" s="19" t="s">
        <v>250</v>
      </c>
      <c r="C148" s="13" t="s">
        <v>306</v>
      </c>
      <c r="D148" s="13"/>
      <c r="E148" s="20">
        <f>SUM(E149,E152,E155,E158,E163)</f>
        <v>29084200</v>
      </c>
      <c r="F148" s="20">
        <f>SUM(F149,F152,F155,F158,F163)</f>
        <v>0</v>
      </c>
      <c r="G148" s="20">
        <f t="shared" si="7"/>
        <v>29084200</v>
      </c>
    </row>
    <row r="149" spans="1:7" s="44" customFormat="1" ht="63">
      <c r="A149" s="21" t="s">
        <v>307</v>
      </c>
      <c r="B149" s="19" t="s">
        <v>250</v>
      </c>
      <c r="C149" s="13" t="s">
        <v>308</v>
      </c>
      <c r="D149" s="19"/>
      <c r="E149" s="20">
        <f>E150</f>
        <v>1200000</v>
      </c>
      <c r="F149" s="20">
        <f>F150</f>
        <v>0</v>
      </c>
      <c r="G149" s="20">
        <f t="shared" si="7"/>
        <v>1200000</v>
      </c>
    </row>
    <row r="150" spans="1:7" s="44" customFormat="1" ht="31.5">
      <c r="A150" s="21" t="s">
        <v>266</v>
      </c>
      <c r="B150" s="19" t="s">
        <v>250</v>
      </c>
      <c r="C150" s="13" t="s">
        <v>308</v>
      </c>
      <c r="D150" s="13">
        <v>600</v>
      </c>
      <c r="E150" s="20">
        <f>E151</f>
        <v>1200000</v>
      </c>
      <c r="F150" s="20">
        <f>F151</f>
        <v>0</v>
      </c>
      <c r="G150" s="20">
        <f t="shared" si="7"/>
        <v>1200000</v>
      </c>
    </row>
    <row r="151" spans="1:7" s="44" customFormat="1" ht="15.75">
      <c r="A151" s="21" t="s">
        <v>267</v>
      </c>
      <c r="B151" s="19" t="s">
        <v>250</v>
      </c>
      <c r="C151" s="13" t="s">
        <v>308</v>
      </c>
      <c r="D151" s="13">
        <v>610</v>
      </c>
      <c r="E151" s="20">
        <v>1200000</v>
      </c>
      <c r="F151" s="20">
        <v>0</v>
      </c>
      <c r="G151" s="20">
        <f t="shared" si="7"/>
        <v>1200000</v>
      </c>
    </row>
    <row r="152" spans="1:7" s="44" customFormat="1" ht="94.5">
      <c r="A152" s="21" t="s">
        <v>309</v>
      </c>
      <c r="B152" s="19" t="s">
        <v>250</v>
      </c>
      <c r="C152" s="13" t="s">
        <v>310</v>
      </c>
      <c r="D152" s="19"/>
      <c r="E152" s="20">
        <f>E153</f>
        <v>27000000</v>
      </c>
      <c r="F152" s="20">
        <f>F153</f>
        <v>0</v>
      </c>
      <c r="G152" s="20">
        <f t="shared" si="7"/>
        <v>27000000</v>
      </c>
    </row>
    <row r="153" spans="1:7" s="44" customFormat="1" ht="31.5">
      <c r="A153" s="21" t="s">
        <v>266</v>
      </c>
      <c r="B153" s="19" t="s">
        <v>250</v>
      </c>
      <c r="C153" s="13" t="s">
        <v>310</v>
      </c>
      <c r="D153" s="19" t="s">
        <v>311</v>
      </c>
      <c r="E153" s="20">
        <f>E154</f>
        <v>27000000</v>
      </c>
      <c r="F153" s="20">
        <f>F154</f>
        <v>0</v>
      </c>
      <c r="G153" s="20">
        <f t="shared" si="7"/>
        <v>27000000</v>
      </c>
    </row>
    <row r="154" spans="1:7" s="44" customFormat="1" ht="15.75">
      <c r="A154" s="21" t="s">
        <v>267</v>
      </c>
      <c r="B154" s="19" t="s">
        <v>250</v>
      </c>
      <c r="C154" s="13" t="s">
        <v>310</v>
      </c>
      <c r="D154" s="19" t="s">
        <v>312</v>
      </c>
      <c r="E154" s="20">
        <v>27000000</v>
      </c>
      <c r="F154" s="20">
        <v>0</v>
      </c>
      <c r="G154" s="20">
        <f t="shared" si="7"/>
        <v>27000000</v>
      </c>
    </row>
    <row r="155" spans="1:7" s="30" customFormat="1" ht="15.75">
      <c r="A155" s="21" t="s">
        <v>313</v>
      </c>
      <c r="B155" s="19" t="s">
        <v>250</v>
      </c>
      <c r="C155" s="13" t="s">
        <v>314</v>
      </c>
      <c r="D155" s="13"/>
      <c r="E155" s="20">
        <f>E156</f>
        <v>752000</v>
      </c>
      <c r="F155" s="20">
        <f>F156</f>
        <v>0</v>
      </c>
      <c r="G155" s="20">
        <f t="shared" si="7"/>
        <v>752000</v>
      </c>
    </row>
    <row r="156" spans="1:7" s="44" customFormat="1" ht="15.75">
      <c r="A156" s="23" t="s">
        <v>206</v>
      </c>
      <c r="B156" s="19" t="s">
        <v>250</v>
      </c>
      <c r="C156" s="13" t="s">
        <v>314</v>
      </c>
      <c r="D156" s="13">
        <v>800</v>
      </c>
      <c r="E156" s="20">
        <f>E157</f>
        <v>752000</v>
      </c>
      <c r="F156" s="20">
        <f>F157</f>
        <v>0</v>
      </c>
      <c r="G156" s="20">
        <f t="shared" si="7"/>
        <v>752000</v>
      </c>
    </row>
    <row r="157" spans="1:7" s="44" customFormat="1" ht="15.75">
      <c r="A157" s="21" t="s">
        <v>313</v>
      </c>
      <c r="B157" s="19" t="s">
        <v>250</v>
      </c>
      <c r="C157" s="13" t="s">
        <v>314</v>
      </c>
      <c r="D157" s="13">
        <v>830</v>
      </c>
      <c r="E157" s="20">
        <v>752000</v>
      </c>
      <c r="F157" s="20">
        <v>0</v>
      </c>
      <c r="G157" s="20">
        <f t="shared" si="7"/>
        <v>752000</v>
      </c>
    </row>
    <row r="158" spans="1:7" ht="78.75">
      <c r="A158" s="21" t="s">
        <v>315</v>
      </c>
      <c r="B158" s="19" t="s">
        <v>250</v>
      </c>
      <c r="C158" s="13" t="s">
        <v>316</v>
      </c>
      <c r="D158" s="13"/>
      <c r="E158" s="20">
        <f>E159+E161</f>
        <v>20200</v>
      </c>
      <c r="F158" s="20">
        <f>F159+F161</f>
        <v>0</v>
      </c>
      <c r="G158" s="20">
        <f t="shared" si="7"/>
        <v>20200</v>
      </c>
    </row>
    <row r="159" spans="1:7" ht="31.5">
      <c r="A159" s="23" t="s">
        <v>202</v>
      </c>
      <c r="B159" s="19" t="s">
        <v>250</v>
      </c>
      <c r="C159" s="13" t="s">
        <v>316</v>
      </c>
      <c r="D159" s="13">
        <v>200</v>
      </c>
      <c r="E159" s="20">
        <f>E160</f>
        <v>200</v>
      </c>
      <c r="F159" s="20">
        <f>F160</f>
        <v>0</v>
      </c>
      <c r="G159" s="20">
        <f t="shared" si="7"/>
        <v>200</v>
      </c>
    </row>
    <row r="160" spans="1:7" ht="31.5">
      <c r="A160" s="23" t="s">
        <v>204</v>
      </c>
      <c r="B160" s="19" t="s">
        <v>250</v>
      </c>
      <c r="C160" s="13" t="s">
        <v>316</v>
      </c>
      <c r="D160" s="13">
        <v>240</v>
      </c>
      <c r="E160" s="20">
        <v>200</v>
      </c>
      <c r="F160" s="20">
        <v>0</v>
      </c>
      <c r="G160" s="20">
        <f t="shared" si="7"/>
        <v>200</v>
      </c>
    </row>
    <row r="161" spans="1:7" ht="15.75">
      <c r="A161" s="23" t="s">
        <v>317</v>
      </c>
      <c r="B161" s="19" t="s">
        <v>250</v>
      </c>
      <c r="C161" s="13" t="s">
        <v>316</v>
      </c>
      <c r="D161" s="13">
        <v>300</v>
      </c>
      <c r="E161" s="20">
        <f>E162</f>
        <v>20000</v>
      </c>
      <c r="F161" s="20">
        <f>F162</f>
        <v>0</v>
      </c>
      <c r="G161" s="20">
        <f t="shared" si="7"/>
        <v>20000</v>
      </c>
    </row>
    <row r="162" spans="1:7" ht="31.5">
      <c r="A162" s="23" t="s">
        <v>318</v>
      </c>
      <c r="B162" s="19" t="s">
        <v>250</v>
      </c>
      <c r="C162" s="13" t="s">
        <v>316</v>
      </c>
      <c r="D162" s="13">
        <v>320</v>
      </c>
      <c r="E162" s="20">
        <v>20000</v>
      </c>
      <c r="F162" s="20">
        <v>0</v>
      </c>
      <c r="G162" s="20">
        <f t="shared" si="7"/>
        <v>20000</v>
      </c>
    </row>
    <row r="163" spans="1:7" s="44" customFormat="1" ht="47.25">
      <c r="A163" s="21" t="s">
        <v>319</v>
      </c>
      <c r="B163" s="19" t="s">
        <v>250</v>
      </c>
      <c r="C163" s="13" t="s">
        <v>320</v>
      </c>
      <c r="D163" s="13"/>
      <c r="E163" s="20">
        <f>E164</f>
        <v>112000</v>
      </c>
      <c r="F163" s="20">
        <f>F164</f>
        <v>0</v>
      </c>
      <c r="G163" s="20">
        <f t="shared" si="7"/>
        <v>112000</v>
      </c>
    </row>
    <row r="164" spans="1:7" s="44" customFormat="1" ht="31.5">
      <c r="A164" s="23" t="s">
        <v>202</v>
      </c>
      <c r="B164" s="19" t="s">
        <v>250</v>
      </c>
      <c r="C164" s="13" t="s">
        <v>320</v>
      </c>
      <c r="D164" s="13">
        <v>200</v>
      </c>
      <c r="E164" s="20">
        <f>E165</f>
        <v>112000</v>
      </c>
      <c r="F164" s="20">
        <f>F165</f>
        <v>0</v>
      </c>
      <c r="G164" s="20">
        <f t="shared" si="7"/>
        <v>112000</v>
      </c>
    </row>
    <row r="165" spans="1:7" s="44" customFormat="1" ht="31.5">
      <c r="A165" s="23" t="s">
        <v>204</v>
      </c>
      <c r="B165" s="19" t="s">
        <v>250</v>
      </c>
      <c r="C165" s="13" t="s">
        <v>320</v>
      </c>
      <c r="D165" s="13">
        <v>240</v>
      </c>
      <c r="E165" s="20">
        <v>112000</v>
      </c>
      <c r="F165" s="20">
        <v>0</v>
      </c>
      <c r="G165" s="20">
        <f t="shared" si="7"/>
        <v>112000</v>
      </c>
    </row>
    <row r="166" spans="1:7" ht="31.5">
      <c r="A166" s="11" t="s">
        <v>321</v>
      </c>
      <c r="B166" s="12" t="s">
        <v>322</v>
      </c>
      <c r="C166" s="13"/>
      <c r="D166" s="13"/>
      <c r="E166" s="14">
        <f>SUM(E167,E175,E188)</f>
        <v>43553293</v>
      </c>
      <c r="F166" s="14">
        <f>SUM(F167,F175,F188)</f>
        <v>0</v>
      </c>
      <c r="G166" s="14">
        <f t="shared" si="7"/>
        <v>43553293</v>
      </c>
    </row>
    <row r="167" spans="1:7" ht="15.75">
      <c r="A167" s="15" t="s">
        <v>323</v>
      </c>
      <c r="B167" s="16" t="s">
        <v>324</v>
      </c>
      <c r="C167" s="38"/>
      <c r="D167" s="38"/>
      <c r="E167" s="17">
        <f aca="true" t="shared" si="8" ref="E167:F169">E168</f>
        <v>4868293</v>
      </c>
      <c r="F167" s="17">
        <f t="shared" si="8"/>
        <v>0</v>
      </c>
      <c r="G167" s="17">
        <f t="shared" si="7"/>
        <v>4868293</v>
      </c>
    </row>
    <row r="168" spans="1:7" s="45" customFormat="1" ht="15.75">
      <c r="A168" s="18" t="s">
        <v>192</v>
      </c>
      <c r="B168" s="19" t="s">
        <v>324</v>
      </c>
      <c r="C168" s="13" t="s">
        <v>193</v>
      </c>
      <c r="D168" s="16"/>
      <c r="E168" s="20">
        <f t="shared" si="8"/>
        <v>4868293</v>
      </c>
      <c r="F168" s="20">
        <f t="shared" si="8"/>
        <v>0</v>
      </c>
      <c r="G168" s="20">
        <f t="shared" si="7"/>
        <v>4868293</v>
      </c>
    </row>
    <row r="169" spans="1:7" s="45" customFormat="1" ht="31.5">
      <c r="A169" s="21" t="s">
        <v>194</v>
      </c>
      <c r="B169" s="19" t="s">
        <v>324</v>
      </c>
      <c r="C169" s="13" t="s">
        <v>195</v>
      </c>
      <c r="D169" s="13"/>
      <c r="E169" s="20">
        <f t="shared" si="8"/>
        <v>4868293</v>
      </c>
      <c r="F169" s="20">
        <f t="shared" si="8"/>
        <v>0</v>
      </c>
      <c r="G169" s="20">
        <f t="shared" si="7"/>
        <v>4868293</v>
      </c>
    </row>
    <row r="170" spans="1:7" s="45" customFormat="1" ht="31.5">
      <c r="A170" s="26" t="s">
        <v>325</v>
      </c>
      <c r="B170" s="27" t="s">
        <v>324</v>
      </c>
      <c r="C170" s="28" t="s">
        <v>326</v>
      </c>
      <c r="D170" s="27"/>
      <c r="E170" s="29">
        <f>SUM(E171,E173)</f>
        <v>4868293</v>
      </c>
      <c r="F170" s="20">
        <f>SUM(F171,F173)</f>
        <v>0</v>
      </c>
      <c r="G170" s="20">
        <f t="shared" si="7"/>
        <v>4868293</v>
      </c>
    </row>
    <row r="171" spans="1:7" s="6" customFormat="1" ht="78.75">
      <c r="A171" s="31" t="s">
        <v>198</v>
      </c>
      <c r="B171" s="27" t="s">
        <v>324</v>
      </c>
      <c r="C171" s="28" t="s">
        <v>326</v>
      </c>
      <c r="D171" s="27" t="s">
        <v>199</v>
      </c>
      <c r="E171" s="29">
        <f>E172</f>
        <v>4768293</v>
      </c>
      <c r="F171" s="20">
        <f>F172</f>
        <v>0</v>
      </c>
      <c r="G171" s="20">
        <f t="shared" si="7"/>
        <v>4768293</v>
      </c>
    </row>
    <row r="172" spans="1:7" s="6" customFormat="1" ht="31.5">
      <c r="A172" s="31" t="s">
        <v>200</v>
      </c>
      <c r="B172" s="27" t="s">
        <v>324</v>
      </c>
      <c r="C172" s="28" t="s">
        <v>326</v>
      </c>
      <c r="D172" s="27" t="s">
        <v>201</v>
      </c>
      <c r="E172" s="29">
        <v>4768293</v>
      </c>
      <c r="F172" s="20">
        <v>0</v>
      </c>
      <c r="G172" s="20">
        <f t="shared" si="7"/>
        <v>4768293</v>
      </c>
    </row>
    <row r="173" spans="1:7" s="6" customFormat="1" ht="31.5">
      <c r="A173" s="26" t="s">
        <v>202</v>
      </c>
      <c r="B173" s="27" t="s">
        <v>324</v>
      </c>
      <c r="C173" s="28" t="s">
        <v>326</v>
      </c>
      <c r="D173" s="27" t="s">
        <v>203</v>
      </c>
      <c r="E173" s="29">
        <f>E174</f>
        <v>100000</v>
      </c>
      <c r="F173" s="20">
        <f>F174</f>
        <v>0</v>
      </c>
      <c r="G173" s="20">
        <f t="shared" si="7"/>
        <v>100000</v>
      </c>
    </row>
    <row r="174" spans="1:7" s="45" customFormat="1" ht="31.5">
      <c r="A174" s="31" t="s">
        <v>204</v>
      </c>
      <c r="B174" s="27" t="s">
        <v>324</v>
      </c>
      <c r="C174" s="28" t="s">
        <v>326</v>
      </c>
      <c r="D174" s="27" t="s">
        <v>205</v>
      </c>
      <c r="E174" s="29">
        <v>100000</v>
      </c>
      <c r="F174" s="20">
        <v>0</v>
      </c>
      <c r="G174" s="20">
        <f t="shared" si="7"/>
        <v>100000</v>
      </c>
    </row>
    <row r="175" spans="1:7" s="45" customFormat="1" ht="47.25">
      <c r="A175" s="15" t="s">
        <v>327</v>
      </c>
      <c r="B175" s="16" t="s">
        <v>328</v>
      </c>
      <c r="C175" s="13"/>
      <c r="D175" s="13"/>
      <c r="E175" s="17">
        <f>SUM(E176)</f>
        <v>38660000</v>
      </c>
      <c r="F175" s="17">
        <f>SUM(F176)</f>
        <v>0</v>
      </c>
      <c r="G175" s="17">
        <f t="shared" si="7"/>
        <v>38660000</v>
      </c>
    </row>
    <row r="176" spans="1:7" s="45" customFormat="1" ht="47.25">
      <c r="A176" s="21" t="s">
        <v>329</v>
      </c>
      <c r="B176" s="19" t="s">
        <v>328</v>
      </c>
      <c r="C176" s="13" t="s">
        <v>269</v>
      </c>
      <c r="D176" s="13"/>
      <c r="E176" s="20">
        <f>E177</f>
        <v>38660000</v>
      </c>
      <c r="F176" s="20">
        <f>F177</f>
        <v>0</v>
      </c>
      <c r="G176" s="20">
        <f t="shared" si="7"/>
        <v>38660000</v>
      </c>
    </row>
    <row r="177" spans="1:7" s="6" customFormat="1" ht="31.5">
      <c r="A177" s="41" t="s">
        <v>330</v>
      </c>
      <c r="B177" s="19" t="s">
        <v>328</v>
      </c>
      <c r="C177" s="13" t="s">
        <v>331</v>
      </c>
      <c r="D177" s="13"/>
      <c r="E177" s="20">
        <f>E178+E185</f>
        <v>38660000</v>
      </c>
      <c r="F177" s="20">
        <f>F178+F185</f>
        <v>0</v>
      </c>
      <c r="G177" s="20">
        <f t="shared" si="7"/>
        <v>38660000</v>
      </c>
    </row>
    <row r="178" spans="1:7" s="6" customFormat="1" ht="63">
      <c r="A178" s="41" t="s">
        <v>332</v>
      </c>
      <c r="B178" s="19" t="s">
        <v>328</v>
      </c>
      <c r="C178" s="13" t="s">
        <v>333</v>
      </c>
      <c r="D178" s="13"/>
      <c r="E178" s="20">
        <f>SUM(E179,E181,E183)</f>
        <v>37670000</v>
      </c>
      <c r="F178" s="20">
        <f>SUM(F179,F181,F183)</f>
        <v>0</v>
      </c>
      <c r="G178" s="20">
        <f t="shared" si="7"/>
        <v>37670000</v>
      </c>
    </row>
    <row r="179" spans="1:7" s="6" customFormat="1" ht="78.75">
      <c r="A179" s="22" t="s">
        <v>198</v>
      </c>
      <c r="B179" s="19" t="s">
        <v>328</v>
      </c>
      <c r="C179" s="13" t="s">
        <v>333</v>
      </c>
      <c r="D179" s="13">
        <v>100</v>
      </c>
      <c r="E179" s="20">
        <f>E180</f>
        <v>33250000</v>
      </c>
      <c r="F179" s="20">
        <f>F180</f>
        <v>0</v>
      </c>
      <c r="G179" s="20">
        <f t="shared" si="7"/>
        <v>33250000</v>
      </c>
    </row>
    <row r="180" spans="1:7" s="6" customFormat="1" ht="15.75">
      <c r="A180" s="22" t="s">
        <v>261</v>
      </c>
      <c r="B180" s="19" t="s">
        <v>328</v>
      </c>
      <c r="C180" s="13" t="s">
        <v>333</v>
      </c>
      <c r="D180" s="13">
        <v>110</v>
      </c>
      <c r="E180" s="20">
        <v>33250000</v>
      </c>
      <c r="F180" s="20">
        <v>0</v>
      </c>
      <c r="G180" s="20">
        <f t="shared" si="7"/>
        <v>33250000</v>
      </c>
    </row>
    <row r="181" spans="1:7" s="6" customFormat="1" ht="31.5">
      <c r="A181" s="23" t="s">
        <v>202</v>
      </c>
      <c r="B181" s="19" t="s">
        <v>328</v>
      </c>
      <c r="C181" s="13" t="s">
        <v>333</v>
      </c>
      <c r="D181" s="13">
        <v>200</v>
      </c>
      <c r="E181" s="20">
        <f>E182</f>
        <v>4365000</v>
      </c>
      <c r="F181" s="20">
        <f>F182</f>
        <v>0</v>
      </c>
      <c r="G181" s="20">
        <f t="shared" si="7"/>
        <v>4365000</v>
      </c>
    </row>
    <row r="182" spans="1:7" s="6" customFormat="1" ht="31.5">
      <c r="A182" s="23" t="s">
        <v>204</v>
      </c>
      <c r="B182" s="19" t="s">
        <v>328</v>
      </c>
      <c r="C182" s="13" t="s">
        <v>333</v>
      </c>
      <c r="D182" s="13">
        <v>240</v>
      </c>
      <c r="E182" s="20">
        <v>4365000</v>
      </c>
      <c r="F182" s="20">
        <v>0</v>
      </c>
      <c r="G182" s="20">
        <f t="shared" si="7"/>
        <v>4365000</v>
      </c>
    </row>
    <row r="183" spans="1:7" s="6" customFormat="1" ht="15.75">
      <c r="A183" s="23" t="s">
        <v>206</v>
      </c>
      <c r="B183" s="19" t="s">
        <v>328</v>
      </c>
      <c r="C183" s="13" t="s">
        <v>333</v>
      </c>
      <c r="D183" s="13">
        <v>800</v>
      </c>
      <c r="E183" s="20">
        <f>E184</f>
        <v>55000</v>
      </c>
      <c r="F183" s="20">
        <f>F184</f>
        <v>0</v>
      </c>
      <c r="G183" s="20">
        <f t="shared" si="7"/>
        <v>55000</v>
      </c>
    </row>
    <row r="184" spans="1:7" s="6" customFormat="1" ht="15.75">
      <c r="A184" s="23" t="s">
        <v>208</v>
      </c>
      <c r="B184" s="19" t="s">
        <v>328</v>
      </c>
      <c r="C184" s="13" t="s">
        <v>333</v>
      </c>
      <c r="D184" s="13">
        <v>850</v>
      </c>
      <c r="E184" s="20">
        <v>55000</v>
      </c>
      <c r="F184" s="20">
        <v>0</v>
      </c>
      <c r="G184" s="20">
        <f t="shared" si="7"/>
        <v>55000</v>
      </c>
    </row>
    <row r="185" spans="1:7" s="6" customFormat="1" ht="31.5">
      <c r="A185" s="41" t="s">
        <v>334</v>
      </c>
      <c r="B185" s="19" t="s">
        <v>328</v>
      </c>
      <c r="C185" s="13" t="s">
        <v>335</v>
      </c>
      <c r="D185" s="13"/>
      <c r="E185" s="20">
        <f>E186</f>
        <v>990000</v>
      </c>
      <c r="F185" s="20">
        <f>F186</f>
        <v>0</v>
      </c>
      <c r="G185" s="20">
        <f t="shared" si="7"/>
        <v>990000</v>
      </c>
    </row>
    <row r="186" spans="1:7" s="6" customFormat="1" ht="31.5">
      <c r="A186" s="23" t="s">
        <v>202</v>
      </c>
      <c r="B186" s="19" t="s">
        <v>328</v>
      </c>
      <c r="C186" s="13" t="s">
        <v>335</v>
      </c>
      <c r="D186" s="13">
        <v>200</v>
      </c>
      <c r="E186" s="20">
        <f>E187</f>
        <v>990000</v>
      </c>
      <c r="F186" s="20">
        <f>F187</f>
        <v>0</v>
      </c>
      <c r="G186" s="20">
        <f t="shared" si="7"/>
        <v>990000</v>
      </c>
    </row>
    <row r="187" spans="1:7" s="6" customFormat="1" ht="31.5">
      <c r="A187" s="23" t="s">
        <v>204</v>
      </c>
      <c r="B187" s="19" t="s">
        <v>328</v>
      </c>
      <c r="C187" s="13" t="s">
        <v>335</v>
      </c>
      <c r="D187" s="13">
        <v>240</v>
      </c>
      <c r="E187" s="20">
        <v>990000</v>
      </c>
      <c r="F187" s="20">
        <v>0</v>
      </c>
      <c r="G187" s="20">
        <f t="shared" si="7"/>
        <v>990000</v>
      </c>
    </row>
    <row r="188" spans="1:7" s="6" customFormat="1" ht="31.5">
      <c r="A188" s="37" t="s">
        <v>336</v>
      </c>
      <c r="B188" s="16" t="s">
        <v>337</v>
      </c>
      <c r="C188" s="38"/>
      <c r="D188" s="38"/>
      <c r="E188" s="17">
        <f>SUM(E189)</f>
        <v>25000</v>
      </c>
      <c r="F188" s="17">
        <f>SUM(F189)</f>
        <v>0</v>
      </c>
      <c r="G188" s="17">
        <f t="shared" si="7"/>
        <v>25000</v>
      </c>
    </row>
    <row r="189" spans="1:7" s="30" customFormat="1" ht="47.25">
      <c r="A189" s="23" t="s">
        <v>338</v>
      </c>
      <c r="B189" s="19" t="s">
        <v>337</v>
      </c>
      <c r="C189" s="13" t="s">
        <v>339</v>
      </c>
      <c r="D189" s="13"/>
      <c r="E189" s="20">
        <f aca="true" t="shared" si="9" ref="E189:F191">E190</f>
        <v>25000</v>
      </c>
      <c r="F189" s="20">
        <f t="shared" si="9"/>
        <v>0</v>
      </c>
      <c r="G189" s="20">
        <f t="shared" si="7"/>
        <v>25000</v>
      </c>
    </row>
    <row r="190" spans="1:7" s="30" customFormat="1" ht="78.75">
      <c r="A190" s="23" t="s">
        <v>340</v>
      </c>
      <c r="B190" s="19" t="s">
        <v>337</v>
      </c>
      <c r="C190" s="13" t="s">
        <v>341</v>
      </c>
      <c r="D190" s="13"/>
      <c r="E190" s="20">
        <f t="shared" si="9"/>
        <v>25000</v>
      </c>
      <c r="F190" s="20">
        <f t="shared" si="9"/>
        <v>0</v>
      </c>
      <c r="G190" s="20">
        <f t="shared" si="7"/>
        <v>25000</v>
      </c>
    </row>
    <row r="191" spans="1:7" s="30" customFormat="1" ht="31.5">
      <c r="A191" s="23" t="s">
        <v>202</v>
      </c>
      <c r="B191" s="19" t="s">
        <v>337</v>
      </c>
      <c r="C191" s="13" t="s">
        <v>341</v>
      </c>
      <c r="D191" s="13">
        <v>200</v>
      </c>
      <c r="E191" s="20">
        <f t="shared" si="9"/>
        <v>25000</v>
      </c>
      <c r="F191" s="20">
        <f t="shared" si="9"/>
        <v>0</v>
      </c>
      <c r="G191" s="20">
        <f t="shared" si="7"/>
        <v>25000</v>
      </c>
    </row>
    <row r="192" spans="1:7" s="30" customFormat="1" ht="31.5">
      <c r="A192" s="23" t="s">
        <v>204</v>
      </c>
      <c r="B192" s="19" t="s">
        <v>337</v>
      </c>
      <c r="C192" s="13" t="s">
        <v>341</v>
      </c>
      <c r="D192" s="13">
        <v>240</v>
      </c>
      <c r="E192" s="20">
        <v>25000</v>
      </c>
      <c r="F192" s="20">
        <v>0</v>
      </c>
      <c r="G192" s="20">
        <f t="shared" si="7"/>
        <v>25000</v>
      </c>
    </row>
    <row r="193" spans="1:7" s="30" customFormat="1" ht="15.75">
      <c r="A193" s="11" t="s">
        <v>342</v>
      </c>
      <c r="B193" s="12" t="s">
        <v>343</v>
      </c>
      <c r="C193" s="39"/>
      <c r="D193" s="39"/>
      <c r="E193" s="14">
        <f>SUM(E209,E200,E236,E194)</f>
        <v>996039891.93</v>
      </c>
      <c r="F193" s="14">
        <f>SUM(F209,F200,F236,F194)</f>
        <v>4164539.85</v>
      </c>
      <c r="G193" s="14">
        <f t="shared" si="7"/>
        <v>1000204431.78</v>
      </c>
    </row>
    <row r="194" spans="1:7" s="30" customFormat="1" ht="15.75">
      <c r="A194" s="15" t="s">
        <v>344</v>
      </c>
      <c r="B194" s="16" t="s">
        <v>345</v>
      </c>
      <c r="C194" s="46"/>
      <c r="D194" s="46"/>
      <c r="E194" s="24">
        <f aca="true" t="shared" si="10" ref="E194:F198">E195</f>
        <v>2000000</v>
      </c>
      <c r="F194" s="24">
        <f t="shared" si="10"/>
        <v>0</v>
      </c>
      <c r="G194" s="17">
        <f t="shared" si="7"/>
        <v>2000000</v>
      </c>
    </row>
    <row r="195" spans="1:7" s="30" customFormat="1" ht="31.5">
      <c r="A195" s="21" t="s">
        <v>255</v>
      </c>
      <c r="B195" s="19" t="s">
        <v>345</v>
      </c>
      <c r="C195" s="13" t="s">
        <v>256</v>
      </c>
      <c r="D195" s="39"/>
      <c r="E195" s="25">
        <f t="shared" si="10"/>
        <v>2000000</v>
      </c>
      <c r="F195" s="25">
        <f t="shared" si="10"/>
        <v>0</v>
      </c>
      <c r="G195" s="20">
        <f t="shared" si="7"/>
        <v>2000000</v>
      </c>
    </row>
    <row r="196" spans="1:7" s="30" customFormat="1" ht="31.5">
      <c r="A196" s="21" t="s">
        <v>346</v>
      </c>
      <c r="B196" s="19" t="s">
        <v>345</v>
      </c>
      <c r="C196" s="13" t="s">
        <v>347</v>
      </c>
      <c r="D196" s="39"/>
      <c r="E196" s="25">
        <f t="shared" si="10"/>
        <v>2000000</v>
      </c>
      <c r="F196" s="25">
        <f t="shared" si="10"/>
        <v>0</v>
      </c>
      <c r="G196" s="20">
        <f t="shared" si="7"/>
        <v>2000000</v>
      </c>
    </row>
    <row r="197" spans="1:7" s="30" customFormat="1" ht="63">
      <c r="A197" s="22" t="s">
        <v>348</v>
      </c>
      <c r="B197" s="19" t="s">
        <v>345</v>
      </c>
      <c r="C197" s="13" t="s">
        <v>349</v>
      </c>
      <c r="D197" s="39"/>
      <c r="E197" s="25">
        <f t="shared" si="10"/>
        <v>2000000</v>
      </c>
      <c r="F197" s="25">
        <f t="shared" si="10"/>
        <v>0</v>
      </c>
      <c r="G197" s="20">
        <f t="shared" si="7"/>
        <v>2000000</v>
      </c>
    </row>
    <row r="198" spans="1:7" s="6" customFormat="1" ht="31.5">
      <c r="A198" s="23" t="s">
        <v>266</v>
      </c>
      <c r="B198" s="19" t="s">
        <v>345</v>
      </c>
      <c r="C198" s="13" t="s">
        <v>349</v>
      </c>
      <c r="D198" s="13" t="s">
        <v>311</v>
      </c>
      <c r="E198" s="25">
        <f t="shared" si="10"/>
        <v>2000000</v>
      </c>
      <c r="F198" s="25">
        <f t="shared" si="10"/>
        <v>0</v>
      </c>
      <c r="G198" s="20">
        <f t="shared" si="7"/>
        <v>2000000</v>
      </c>
    </row>
    <row r="199" spans="1:7" s="30" customFormat="1" ht="15.75">
      <c r="A199" s="23" t="s">
        <v>350</v>
      </c>
      <c r="B199" s="19" t="s">
        <v>345</v>
      </c>
      <c r="C199" s="13" t="s">
        <v>349</v>
      </c>
      <c r="D199" s="13" t="s">
        <v>351</v>
      </c>
      <c r="E199" s="25">
        <v>2000000</v>
      </c>
      <c r="F199" s="25">
        <v>0</v>
      </c>
      <c r="G199" s="20">
        <f aca="true" t="shared" si="11" ref="G199:G262">SUM(E199:F199)</f>
        <v>2000000</v>
      </c>
    </row>
    <row r="200" spans="1:7" s="6" customFormat="1" ht="15.75">
      <c r="A200" s="15" t="s">
        <v>352</v>
      </c>
      <c r="B200" s="16" t="s">
        <v>353</v>
      </c>
      <c r="C200" s="39"/>
      <c r="D200" s="39"/>
      <c r="E200" s="17">
        <f>E201</f>
        <v>250000000</v>
      </c>
      <c r="F200" s="17">
        <f>F201</f>
        <v>0</v>
      </c>
      <c r="G200" s="17">
        <f t="shared" si="11"/>
        <v>250000000</v>
      </c>
    </row>
    <row r="201" spans="1:7" s="30" customFormat="1" ht="15.75">
      <c r="A201" s="18" t="s">
        <v>192</v>
      </c>
      <c r="B201" s="19" t="s">
        <v>353</v>
      </c>
      <c r="C201" s="13" t="s">
        <v>193</v>
      </c>
      <c r="D201" s="16"/>
      <c r="E201" s="25">
        <f>SUM(E202)</f>
        <v>250000000</v>
      </c>
      <c r="F201" s="25">
        <f>SUM(F202)</f>
        <v>0</v>
      </c>
      <c r="G201" s="20">
        <f t="shared" si="11"/>
        <v>250000000</v>
      </c>
    </row>
    <row r="202" spans="1:7" s="30" customFormat="1" ht="47.25">
      <c r="A202" s="21" t="s">
        <v>223</v>
      </c>
      <c r="B202" s="19" t="s">
        <v>353</v>
      </c>
      <c r="C202" s="13" t="s">
        <v>224</v>
      </c>
      <c r="D202" s="13"/>
      <c r="E202" s="20">
        <f>SUM(E203,E206)</f>
        <v>250000000</v>
      </c>
      <c r="F202" s="20">
        <f>SUM(F203,F206)</f>
        <v>0</v>
      </c>
      <c r="G202" s="20">
        <f t="shared" si="11"/>
        <v>250000000</v>
      </c>
    </row>
    <row r="203" spans="1:7" ht="15.75">
      <c r="A203" s="21" t="s">
        <v>354</v>
      </c>
      <c r="B203" s="19" t="s">
        <v>353</v>
      </c>
      <c r="C203" s="13" t="s">
        <v>355</v>
      </c>
      <c r="D203" s="13"/>
      <c r="E203" s="20">
        <f>E204</f>
        <v>250000000</v>
      </c>
      <c r="F203" s="20">
        <f>F204</f>
        <v>-49000000</v>
      </c>
      <c r="G203" s="20">
        <f t="shared" si="11"/>
        <v>201000000</v>
      </c>
    </row>
    <row r="204" spans="1:7" ht="31.5">
      <c r="A204" s="23" t="s">
        <v>202</v>
      </c>
      <c r="B204" s="19" t="s">
        <v>353</v>
      </c>
      <c r="C204" s="13" t="s">
        <v>355</v>
      </c>
      <c r="D204" s="13">
        <v>200</v>
      </c>
      <c r="E204" s="20">
        <f>E205</f>
        <v>250000000</v>
      </c>
      <c r="F204" s="20">
        <f>F205</f>
        <v>-49000000</v>
      </c>
      <c r="G204" s="20">
        <f t="shared" si="11"/>
        <v>201000000</v>
      </c>
    </row>
    <row r="205" spans="1:7" ht="31.5">
      <c r="A205" s="23" t="s">
        <v>204</v>
      </c>
      <c r="B205" s="19" t="s">
        <v>353</v>
      </c>
      <c r="C205" s="13" t="s">
        <v>355</v>
      </c>
      <c r="D205" s="13">
        <v>240</v>
      </c>
      <c r="E205" s="20">
        <v>250000000</v>
      </c>
      <c r="F205" s="20">
        <v>-49000000</v>
      </c>
      <c r="G205" s="20">
        <f t="shared" si="11"/>
        <v>201000000</v>
      </c>
    </row>
    <row r="206" spans="1:7" ht="78.75">
      <c r="A206" s="23" t="s">
        <v>356</v>
      </c>
      <c r="B206" s="19" t="s">
        <v>353</v>
      </c>
      <c r="C206" s="13" t="s">
        <v>357</v>
      </c>
      <c r="D206" s="13"/>
      <c r="E206" s="20">
        <f>E207</f>
        <v>0</v>
      </c>
      <c r="F206" s="20">
        <f>F207</f>
        <v>49000000</v>
      </c>
      <c r="G206" s="20">
        <f t="shared" si="11"/>
        <v>49000000</v>
      </c>
    </row>
    <row r="207" spans="1:7" ht="15.75">
      <c r="A207" s="21" t="s">
        <v>206</v>
      </c>
      <c r="B207" s="19" t="s">
        <v>353</v>
      </c>
      <c r="C207" s="13" t="s">
        <v>357</v>
      </c>
      <c r="D207" s="13">
        <v>800</v>
      </c>
      <c r="E207" s="20">
        <f>E208</f>
        <v>0</v>
      </c>
      <c r="F207" s="20">
        <f>F208</f>
        <v>49000000</v>
      </c>
      <c r="G207" s="20">
        <f t="shared" si="11"/>
        <v>49000000</v>
      </c>
    </row>
    <row r="208" spans="1:7" ht="63">
      <c r="A208" s="21" t="s">
        <v>358</v>
      </c>
      <c r="B208" s="19" t="s">
        <v>353</v>
      </c>
      <c r="C208" s="13" t="s">
        <v>357</v>
      </c>
      <c r="D208" s="13">
        <v>810</v>
      </c>
      <c r="E208" s="20">
        <v>0</v>
      </c>
      <c r="F208" s="20">
        <v>49000000</v>
      </c>
      <c r="G208" s="20">
        <f t="shared" si="11"/>
        <v>49000000</v>
      </c>
    </row>
    <row r="209" spans="1:7" ht="15.75">
      <c r="A209" s="15" t="s">
        <v>359</v>
      </c>
      <c r="B209" s="47" t="s">
        <v>360</v>
      </c>
      <c r="C209" s="39"/>
      <c r="D209" s="39"/>
      <c r="E209" s="17">
        <f>E210</f>
        <v>717013813.56</v>
      </c>
      <c r="F209" s="17">
        <f>F210</f>
        <v>4164539.85</v>
      </c>
      <c r="G209" s="17">
        <f t="shared" si="11"/>
        <v>721178353.41</v>
      </c>
    </row>
    <row r="210" spans="1:7" ht="31.5">
      <c r="A210" s="21" t="s">
        <v>361</v>
      </c>
      <c r="B210" s="40" t="s">
        <v>360</v>
      </c>
      <c r="C210" s="13" t="s">
        <v>362</v>
      </c>
      <c r="D210" s="13"/>
      <c r="E210" s="20">
        <f>SUM(E211,E215,E218,E221,E224,E227,E233,E230)</f>
        <v>717013813.56</v>
      </c>
      <c r="F210" s="20">
        <f>SUM(F211,F215,F218,F221,F224,F227,F233,F230)</f>
        <v>4164539.85</v>
      </c>
      <c r="G210" s="20">
        <f t="shared" si="11"/>
        <v>721178353.41</v>
      </c>
    </row>
    <row r="211" spans="1:7" ht="31.5">
      <c r="A211" s="21" t="s">
        <v>363</v>
      </c>
      <c r="B211" s="40" t="s">
        <v>360</v>
      </c>
      <c r="C211" s="13" t="s">
        <v>364</v>
      </c>
      <c r="D211" s="13"/>
      <c r="E211" s="20">
        <f>E212</f>
        <v>18600000</v>
      </c>
      <c r="F211" s="20">
        <f>F212</f>
        <v>1047365.85</v>
      </c>
      <c r="G211" s="20">
        <f t="shared" si="11"/>
        <v>19647365.85</v>
      </c>
    </row>
    <row r="212" spans="1:7" ht="31.5">
      <c r="A212" s="23" t="s">
        <v>266</v>
      </c>
      <c r="B212" s="40" t="s">
        <v>360</v>
      </c>
      <c r="C212" s="13" t="s">
        <v>364</v>
      </c>
      <c r="D212" s="13">
        <v>600</v>
      </c>
      <c r="E212" s="20">
        <f>E213+E214</f>
        <v>18600000</v>
      </c>
      <c r="F212" s="20">
        <f>F213+F214</f>
        <v>1047365.85</v>
      </c>
      <c r="G212" s="20">
        <f t="shared" si="11"/>
        <v>19647365.85</v>
      </c>
    </row>
    <row r="213" spans="1:7" ht="15.75">
      <c r="A213" s="23" t="s">
        <v>267</v>
      </c>
      <c r="B213" s="40" t="s">
        <v>360</v>
      </c>
      <c r="C213" s="13" t="s">
        <v>364</v>
      </c>
      <c r="D213" s="13">
        <v>610</v>
      </c>
      <c r="E213" s="20">
        <v>8600000</v>
      </c>
      <c r="F213" s="20">
        <v>1047365.85</v>
      </c>
      <c r="G213" s="20">
        <f t="shared" si="11"/>
        <v>9647365.85</v>
      </c>
    </row>
    <row r="214" spans="1:7" ht="15.75">
      <c r="A214" s="23" t="s">
        <v>350</v>
      </c>
      <c r="B214" s="40" t="s">
        <v>360</v>
      </c>
      <c r="C214" s="13" t="s">
        <v>364</v>
      </c>
      <c r="D214" s="13">
        <v>620</v>
      </c>
      <c r="E214" s="20">
        <v>10000000</v>
      </c>
      <c r="F214" s="20">
        <v>0</v>
      </c>
      <c r="G214" s="20">
        <f t="shared" si="11"/>
        <v>10000000</v>
      </c>
    </row>
    <row r="215" spans="1:7" ht="31.5">
      <c r="A215" s="21" t="s">
        <v>365</v>
      </c>
      <c r="B215" s="40" t="s">
        <v>360</v>
      </c>
      <c r="C215" s="13" t="s">
        <v>366</v>
      </c>
      <c r="D215" s="13"/>
      <c r="E215" s="20">
        <f>E216</f>
        <v>5000000</v>
      </c>
      <c r="F215" s="20">
        <f>F216</f>
        <v>0</v>
      </c>
      <c r="G215" s="20">
        <f t="shared" si="11"/>
        <v>5000000</v>
      </c>
    </row>
    <row r="216" spans="1:7" ht="31.5">
      <c r="A216" s="23" t="s">
        <v>266</v>
      </c>
      <c r="B216" s="40" t="s">
        <v>360</v>
      </c>
      <c r="C216" s="13" t="s">
        <v>366</v>
      </c>
      <c r="D216" s="13">
        <v>600</v>
      </c>
      <c r="E216" s="20">
        <f>E217</f>
        <v>5000000</v>
      </c>
      <c r="F216" s="20">
        <f>F217</f>
        <v>0</v>
      </c>
      <c r="G216" s="20">
        <f t="shared" si="11"/>
        <v>5000000</v>
      </c>
    </row>
    <row r="217" spans="1:7" ht="15.75">
      <c r="A217" s="23" t="s">
        <v>350</v>
      </c>
      <c r="B217" s="40" t="s">
        <v>360</v>
      </c>
      <c r="C217" s="13" t="s">
        <v>366</v>
      </c>
      <c r="D217" s="13">
        <v>620</v>
      </c>
      <c r="E217" s="20">
        <v>5000000</v>
      </c>
      <c r="F217" s="20">
        <v>0</v>
      </c>
      <c r="G217" s="20">
        <f t="shared" si="11"/>
        <v>5000000</v>
      </c>
    </row>
    <row r="218" spans="1:7" ht="47.25">
      <c r="A218" s="21" t="s">
        <v>367</v>
      </c>
      <c r="B218" s="40" t="s">
        <v>360</v>
      </c>
      <c r="C218" s="13" t="s">
        <v>368</v>
      </c>
      <c r="D218" s="13"/>
      <c r="E218" s="20">
        <f>E219</f>
        <v>40000000</v>
      </c>
      <c r="F218" s="20">
        <f>F219</f>
        <v>0</v>
      </c>
      <c r="G218" s="20">
        <f t="shared" si="11"/>
        <v>40000000</v>
      </c>
    </row>
    <row r="219" spans="1:7" ht="31.5">
      <c r="A219" s="23" t="s">
        <v>266</v>
      </c>
      <c r="B219" s="40" t="s">
        <v>360</v>
      </c>
      <c r="C219" s="13" t="s">
        <v>368</v>
      </c>
      <c r="D219" s="13">
        <v>600</v>
      </c>
      <c r="E219" s="20">
        <f>E220</f>
        <v>40000000</v>
      </c>
      <c r="F219" s="20">
        <f>F220</f>
        <v>0</v>
      </c>
      <c r="G219" s="20">
        <f t="shared" si="11"/>
        <v>40000000</v>
      </c>
    </row>
    <row r="220" spans="1:7" ht="15.75">
      <c r="A220" s="23" t="s">
        <v>350</v>
      </c>
      <c r="B220" s="40" t="s">
        <v>360</v>
      </c>
      <c r="C220" s="13" t="s">
        <v>368</v>
      </c>
      <c r="D220" s="13">
        <v>620</v>
      </c>
      <c r="E220" s="20">
        <f>30000000+10000000</f>
        <v>40000000</v>
      </c>
      <c r="F220" s="20">
        <v>0</v>
      </c>
      <c r="G220" s="20">
        <f t="shared" si="11"/>
        <v>40000000</v>
      </c>
    </row>
    <row r="221" spans="1:7" ht="31.5">
      <c r="A221" s="21" t="s">
        <v>369</v>
      </c>
      <c r="B221" s="40" t="s">
        <v>360</v>
      </c>
      <c r="C221" s="13" t="s">
        <v>370</v>
      </c>
      <c r="D221" s="13"/>
      <c r="E221" s="20">
        <f>SUM(E222)</f>
        <v>339220000</v>
      </c>
      <c r="F221" s="20">
        <f>SUM(F222)</f>
        <v>0</v>
      </c>
      <c r="G221" s="20">
        <f t="shared" si="11"/>
        <v>339220000</v>
      </c>
    </row>
    <row r="222" spans="1:7" ht="31.5">
      <c r="A222" s="23" t="s">
        <v>266</v>
      </c>
      <c r="B222" s="40" t="s">
        <v>360</v>
      </c>
      <c r="C222" s="13" t="s">
        <v>370</v>
      </c>
      <c r="D222" s="13">
        <v>600</v>
      </c>
      <c r="E222" s="20">
        <f>E223</f>
        <v>339220000</v>
      </c>
      <c r="F222" s="20">
        <f>F223</f>
        <v>0</v>
      </c>
      <c r="G222" s="20">
        <f t="shared" si="11"/>
        <v>339220000</v>
      </c>
    </row>
    <row r="223" spans="1:7" ht="15.75">
      <c r="A223" s="23" t="s">
        <v>350</v>
      </c>
      <c r="B223" s="40" t="s">
        <v>360</v>
      </c>
      <c r="C223" s="13" t="s">
        <v>370</v>
      </c>
      <c r="D223" s="13">
        <v>620</v>
      </c>
      <c r="E223" s="20">
        <f>350000000-10780000</f>
        <v>339220000</v>
      </c>
      <c r="F223" s="20">
        <v>0</v>
      </c>
      <c r="G223" s="20">
        <f t="shared" si="11"/>
        <v>339220000</v>
      </c>
    </row>
    <row r="224" spans="1:7" ht="31.5">
      <c r="A224" s="18" t="s">
        <v>371</v>
      </c>
      <c r="B224" s="40" t="s">
        <v>360</v>
      </c>
      <c r="C224" s="13" t="s">
        <v>372</v>
      </c>
      <c r="D224" s="13"/>
      <c r="E224" s="20">
        <f>SUM(E225)</f>
        <v>20350000</v>
      </c>
      <c r="F224" s="20">
        <f>SUM(F225)</f>
        <v>0</v>
      </c>
      <c r="G224" s="20">
        <f t="shared" si="11"/>
        <v>20350000</v>
      </c>
    </row>
    <row r="225" spans="1:7" s="48" customFormat="1" ht="31.5">
      <c r="A225" s="23" t="s">
        <v>266</v>
      </c>
      <c r="B225" s="40" t="s">
        <v>360</v>
      </c>
      <c r="C225" s="13" t="s">
        <v>372</v>
      </c>
      <c r="D225" s="13">
        <v>600</v>
      </c>
      <c r="E225" s="20">
        <f>E226</f>
        <v>20350000</v>
      </c>
      <c r="F225" s="20">
        <f>F226</f>
        <v>0</v>
      </c>
      <c r="G225" s="20">
        <f t="shared" si="11"/>
        <v>20350000</v>
      </c>
    </row>
    <row r="226" spans="1:7" s="48" customFormat="1" ht="15.75">
      <c r="A226" s="23" t="s">
        <v>350</v>
      </c>
      <c r="B226" s="40" t="s">
        <v>360</v>
      </c>
      <c r="C226" s="13" t="s">
        <v>372</v>
      </c>
      <c r="D226" s="13">
        <v>620</v>
      </c>
      <c r="E226" s="20">
        <v>20350000</v>
      </c>
      <c r="F226" s="20">
        <v>0</v>
      </c>
      <c r="G226" s="20">
        <f t="shared" si="11"/>
        <v>20350000</v>
      </c>
    </row>
    <row r="227" spans="1:7" s="48" customFormat="1" ht="31.5">
      <c r="A227" s="21" t="s">
        <v>373</v>
      </c>
      <c r="B227" s="40" t="s">
        <v>360</v>
      </c>
      <c r="C227" s="19" t="s">
        <v>374</v>
      </c>
      <c r="D227" s="13"/>
      <c r="E227" s="20">
        <f>E228</f>
        <v>5112136.91</v>
      </c>
      <c r="F227" s="20">
        <f>F228</f>
        <v>3117174</v>
      </c>
      <c r="G227" s="20">
        <f t="shared" si="11"/>
        <v>8229310.91</v>
      </c>
    </row>
    <row r="228" spans="1:7" ht="31.5">
      <c r="A228" s="21" t="s">
        <v>375</v>
      </c>
      <c r="B228" s="40" t="s">
        <v>360</v>
      </c>
      <c r="C228" s="19" t="s">
        <v>374</v>
      </c>
      <c r="D228" s="13">
        <v>400</v>
      </c>
      <c r="E228" s="20">
        <f>E229</f>
        <v>5112136.91</v>
      </c>
      <c r="F228" s="20">
        <f>F229</f>
        <v>3117174</v>
      </c>
      <c r="G228" s="20">
        <f t="shared" si="11"/>
        <v>8229310.91</v>
      </c>
    </row>
    <row r="229" spans="1:7" ht="15.75">
      <c r="A229" s="21" t="s">
        <v>376</v>
      </c>
      <c r="B229" s="40" t="s">
        <v>360</v>
      </c>
      <c r="C229" s="19" t="s">
        <v>374</v>
      </c>
      <c r="D229" s="13">
        <v>410</v>
      </c>
      <c r="E229" s="20">
        <f>2359782.2+252354.71+2500000</f>
        <v>5112136.91</v>
      </c>
      <c r="F229" s="20">
        <v>3117174</v>
      </c>
      <c r="G229" s="20">
        <f t="shared" si="11"/>
        <v>8229310.91</v>
      </c>
    </row>
    <row r="230" spans="1:256" ht="63">
      <c r="A230" s="21" t="s">
        <v>377</v>
      </c>
      <c r="B230" s="40" t="s">
        <v>360</v>
      </c>
      <c r="C230" s="19" t="s">
        <v>378</v>
      </c>
      <c r="D230" s="13"/>
      <c r="E230" s="20">
        <f>E231</f>
        <v>236100097.7</v>
      </c>
      <c r="F230" s="20">
        <f>F231</f>
        <v>0</v>
      </c>
      <c r="G230" s="20">
        <f t="shared" si="11"/>
        <v>236100097.7</v>
      </c>
      <c r="IT230" s="49"/>
      <c r="IU230" s="49"/>
      <c r="IV230" s="49"/>
    </row>
    <row r="231" spans="1:256" ht="31.5">
      <c r="A231" s="21" t="s">
        <v>375</v>
      </c>
      <c r="B231" s="40" t="s">
        <v>360</v>
      </c>
      <c r="C231" s="19" t="s">
        <v>378</v>
      </c>
      <c r="D231" s="13">
        <v>400</v>
      </c>
      <c r="E231" s="20">
        <f>E232</f>
        <v>236100097.7</v>
      </c>
      <c r="F231" s="20">
        <f>F232</f>
        <v>0</v>
      </c>
      <c r="G231" s="20">
        <f t="shared" si="11"/>
        <v>236100097.7</v>
      </c>
      <c r="IT231" s="49"/>
      <c r="IU231" s="49"/>
      <c r="IV231" s="49"/>
    </row>
    <row r="232" spans="1:256" ht="15.75">
      <c r="A232" s="21" t="s">
        <v>376</v>
      </c>
      <c r="B232" s="40" t="s">
        <v>360</v>
      </c>
      <c r="C232" s="19" t="s">
        <v>378</v>
      </c>
      <c r="D232" s="13">
        <v>410</v>
      </c>
      <c r="E232" s="20">
        <f>998096.77+684114.61+678789.6+233739096.72</f>
        <v>236100097.7</v>
      </c>
      <c r="F232" s="20">
        <v>0</v>
      </c>
      <c r="G232" s="20">
        <f t="shared" si="11"/>
        <v>236100097.7</v>
      </c>
      <c r="IT232" s="49"/>
      <c r="IU232" s="49"/>
      <c r="IV232" s="49"/>
    </row>
    <row r="233" spans="1:7" ht="78.75">
      <c r="A233" s="26" t="s">
        <v>379</v>
      </c>
      <c r="B233" s="50" t="s">
        <v>360</v>
      </c>
      <c r="C233" s="27" t="s">
        <v>380</v>
      </c>
      <c r="D233" s="28"/>
      <c r="E233" s="29">
        <f>E234</f>
        <v>52631578.95</v>
      </c>
      <c r="F233" s="20">
        <f>F234</f>
        <v>0</v>
      </c>
      <c r="G233" s="20">
        <f t="shared" si="11"/>
        <v>52631578.95</v>
      </c>
    </row>
    <row r="234" spans="1:7" s="48" customFormat="1" ht="31.5">
      <c r="A234" s="23" t="s">
        <v>266</v>
      </c>
      <c r="B234" s="50" t="s">
        <v>360</v>
      </c>
      <c r="C234" s="27" t="s">
        <v>380</v>
      </c>
      <c r="D234" s="28">
        <v>600</v>
      </c>
      <c r="E234" s="29">
        <f>E235</f>
        <v>52631578.95</v>
      </c>
      <c r="F234" s="20">
        <f>F235</f>
        <v>0</v>
      </c>
      <c r="G234" s="20">
        <f t="shared" si="11"/>
        <v>52631578.95</v>
      </c>
    </row>
    <row r="235" spans="1:7" s="48" customFormat="1" ht="15.75">
      <c r="A235" s="23" t="s">
        <v>267</v>
      </c>
      <c r="B235" s="50" t="s">
        <v>360</v>
      </c>
      <c r="C235" s="27" t="s">
        <v>380</v>
      </c>
      <c r="D235" s="28">
        <v>610</v>
      </c>
      <c r="E235" s="29">
        <f>50000000+2631578.95</f>
        <v>52631578.95</v>
      </c>
      <c r="F235" s="20">
        <v>0</v>
      </c>
      <c r="G235" s="20">
        <f t="shared" si="11"/>
        <v>52631578.95</v>
      </c>
    </row>
    <row r="236" spans="1:7" s="48" customFormat="1" ht="15.75">
      <c r="A236" s="15" t="s">
        <v>381</v>
      </c>
      <c r="B236" s="16" t="s">
        <v>382</v>
      </c>
      <c r="C236" s="39"/>
      <c r="D236" s="39"/>
      <c r="E236" s="17">
        <f>SUM(E258,E237,E269,E276)</f>
        <v>27026078.37</v>
      </c>
      <c r="F236" s="17">
        <f>SUM(F258,F237,F269,F276)</f>
        <v>0</v>
      </c>
      <c r="G236" s="17">
        <f t="shared" si="11"/>
        <v>27026078.37</v>
      </c>
    </row>
    <row r="237" spans="1:7" s="30" customFormat="1" ht="47.25">
      <c r="A237" s="21" t="s">
        <v>383</v>
      </c>
      <c r="B237" s="19" t="s">
        <v>382</v>
      </c>
      <c r="C237" s="13" t="s">
        <v>384</v>
      </c>
      <c r="D237" s="13"/>
      <c r="E237" s="20">
        <f>SUM(E238,E248)</f>
        <v>23733493.7</v>
      </c>
      <c r="F237" s="20">
        <f>SUM(F238,F248)</f>
        <v>0</v>
      </c>
      <c r="G237" s="20">
        <f t="shared" si="11"/>
        <v>23733493.7</v>
      </c>
    </row>
    <row r="238" spans="1:7" s="30" customFormat="1" ht="31.5">
      <c r="A238" s="21" t="s">
        <v>385</v>
      </c>
      <c r="B238" s="19" t="s">
        <v>382</v>
      </c>
      <c r="C238" s="13" t="s">
        <v>386</v>
      </c>
      <c r="D238" s="13"/>
      <c r="E238" s="20">
        <f>SUM(E239,E242,E245)</f>
        <v>2133493.7</v>
      </c>
      <c r="F238" s="20">
        <f>SUM(F239,F242,F245)</f>
        <v>0</v>
      </c>
      <c r="G238" s="20">
        <f t="shared" si="11"/>
        <v>2133493.7</v>
      </c>
    </row>
    <row r="239" spans="1:7" s="30" customFormat="1" ht="31.5">
      <c r="A239" s="21" t="s">
        <v>387</v>
      </c>
      <c r="B239" s="19" t="s">
        <v>382</v>
      </c>
      <c r="C239" s="13" t="s">
        <v>388</v>
      </c>
      <c r="D239" s="13"/>
      <c r="E239" s="20">
        <f>E240</f>
        <v>600000</v>
      </c>
      <c r="F239" s="20">
        <f>F240</f>
        <v>0</v>
      </c>
      <c r="G239" s="20">
        <f t="shared" si="11"/>
        <v>600000</v>
      </c>
    </row>
    <row r="240" spans="1:7" s="6" customFormat="1" ht="15.75">
      <c r="A240" s="21" t="s">
        <v>206</v>
      </c>
      <c r="B240" s="19" t="s">
        <v>382</v>
      </c>
      <c r="C240" s="13" t="s">
        <v>388</v>
      </c>
      <c r="D240" s="13">
        <v>800</v>
      </c>
      <c r="E240" s="20">
        <f>E241</f>
        <v>600000</v>
      </c>
      <c r="F240" s="20">
        <f>F241</f>
        <v>0</v>
      </c>
      <c r="G240" s="20">
        <f t="shared" si="11"/>
        <v>600000</v>
      </c>
    </row>
    <row r="241" spans="1:7" s="6" customFormat="1" ht="63">
      <c r="A241" s="21" t="s">
        <v>358</v>
      </c>
      <c r="B241" s="19" t="s">
        <v>382</v>
      </c>
      <c r="C241" s="13" t="s">
        <v>388</v>
      </c>
      <c r="D241" s="13">
        <v>810</v>
      </c>
      <c r="E241" s="20">
        <f>500000+100000</f>
        <v>600000</v>
      </c>
      <c r="F241" s="20">
        <v>0</v>
      </c>
      <c r="G241" s="20">
        <f t="shared" si="11"/>
        <v>600000</v>
      </c>
    </row>
    <row r="242" spans="1:7" s="6" customFormat="1" ht="78.75">
      <c r="A242" s="21" t="s">
        <v>389</v>
      </c>
      <c r="B242" s="19" t="s">
        <v>382</v>
      </c>
      <c r="C242" s="13" t="s">
        <v>390</v>
      </c>
      <c r="D242" s="13"/>
      <c r="E242" s="20">
        <f>E243</f>
        <v>1433493.7</v>
      </c>
      <c r="F242" s="20">
        <f>F243</f>
        <v>0</v>
      </c>
      <c r="G242" s="20">
        <f t="shared" si="11"/>
        <v>1433493.7</v>
      </c>
    </row>
    <row r="243" spans="1:7" s="30" customFormat="1" ht="15.75">
      <c r="A243" s="21" t="s">
        <v>206</v>
      </c>
      <c r="B243" s="19" t="s">
        <v>382</v>
      </c>
      <c r="C243" s="13" t="s">
        <v>390</v>
      </c>
      <c r="D243" s="13">
        <v>800</v>
      </c>
      <c r="E243" s="20">
        <f>E244</f>
        <v>1433493.7</v>
      </c>
      <c r="F243" s="20">
        <f>F244</f>
        <v>0</v>
      </c>
      <c r="G243" s="20">
        <f t="shared" si="11"/>
        <v>1433493.7</v>
      </c>
    </row>
    <row r="244" spans="1:7" s="30" customFormat="1" ht="63">
      <c r="A244" s="21" t="s">
        <v>358</v>
      </c>
      <c r="B244" s="19" t="s">
        <v>382</v>
      </c>
      <c r="C244" s="13" t="s">
        <v>390</v>
      </c>
      <c r="D244" s="13">
        <v>810</v>
      </c>
      <c r="E244" s="20">
        <f>1333493.7+100000</f>
        <v>1433493.7</v>
      </c>
      <c r="F244" s="20">
        <v>0</v>
      </c>
      <c r="G244" s="20">
        <f t="shared" si="11"/>
        <v>1433493.7</v>
      </c>
    </row>
    <row r="245" spans="1:7" s="30" customFormat="1" ht="47.25">
      <c r="A245" s="21" t="s">
        <v>391</v>
      </c>
      <c r="B245" s="19" t="s">
        <v>382</v>
      </c>
      <c r="C245" s="13" t="s">
        <v>392</v>
      </c>
      <c r="D245" s="13"/>
      <c r="E245" s="20">
        <f>E246</f>
        <v>100000</v>
      </c>
      <c r="F245" s="20">
        <f>F246</f>
        <v>0</v>
      </c>
      <c r="G245" s="20">
        <f t="shared" si="11"/>
        <v>100000</v>
      </c>
    </row>
    <row r="246" spans="1:7" s="30" customFormat="1" ht="31.5">
      <c r="A246" s="26" t="s">
        <v>202</v>
      </c>
      <c r="B246" s="27" t="s">
        <v>382</v>
      </c>
      <c r="C246" s="28" t="s">
        <v>392</v>
      </c>
      <c r="D246" s="28">
        <v>200</v>
      </c>
      <c r="E246" s="29">
        <f>E247</f>
        <v>100000</v>
      </c>
      <c r="F246" s="20">
        <f>F247</f>
        <v>0</v>
      </c>
      <c r="G246" s="20">
        <f t="shared" si="11"/>
        <v>100000</v>
      </c>
    </row>
    <row r="247" spans="1:7" s="6" customFormat="1" ht="31.5">
      <c r="A247" s="26" t="s">
        <v>204</v>
      </c>
      <c r="B247" s="27" t="s">
        <v>382</v>
      </c>
      <c r="C247" s="28" t="s">
        <v>392</v>
      </c>
      <c r="D247" s="28">
        <v>240</v>
      </c>
      <c r="E247" s="29">
        <v>100000</v>
      </c>
      <c r="F247" s="20">
        <v>0</v>
      </c>
      <c r="G247" s="20">
        <f t="shared" si="11"/>
        <v>100000</v>
      </c>
    </row>
    <row r="248" spans="1:7" s="30" customFormat="1" ht="31.5">
      <c r="A248" s="21" t="s">
        <v>393</v>
      </c>
      <c r="B248" s="19" t="s">
        <v>382</v>
      </c>
      <c r="C248" s="13" t="s">
        <v>394</v>
      </c>
      <c r="D248" s="13"/>
      <c r="E248" s="20">
        <f>SUM(E249,E252,E255)</f>
        <v>21600000</v>
      </c>
      <c r="F248" s="20">
        <f>SUM(F249,F252,F255)</f>
        <v>0</v>
      </c>
      <c r="G248" s="20">
        <f t="shared" si="11"/>
        <v>21600000</v>
      </c>
    </row>
    <row r="249" spans="1:7" s="30" customFormat="1" ht="47.25">
      <c r="A249" s="21" t="s">
        <v>395</v>
      </c>
      <c r="B249" s="19" t="s">
        <v>382</v>
      </c>
      <c r="C249" s="13" t="s">
        <v>396</v>
      </c>
      <c r="D249" s="13"/>
      <c r="E249" s="20">
        <f>SUM(E250)</f>
        <v>1500000</v>
      </c>
      <c r="F249" s="20">
        <f>SUM(F250)</f>
        <v>0</v>
      </c>
      <c r="G249" s="20">
        <f t="shared" si="11"/>
        <v>1500000</v>
      </c>
    </row>
    <row r="250" spans="1:7" s="30" customFormat="1" ht="31.5">
      <c r="A250" s="23" t="s">
        <v>266</v>
      </c>
      <c r="B250" s="19" t="s">
        <v>382</v>
      </c>
      <c r="C250" s="13" t="s">
        <v>396</v>
      </c>
      <c r="D250" s="13">
        <v>600</v>
      </c>
      <c r="E250" s="20">
        <f>E251</f>
        <v>1500000</v>
      </c>
      <c r="F250" s="20">
        <f>F251</f>
        <v>0</v>
      </c>
      <c r="G250" s="20">
        <f t="shared" si="11"/>
        <v>1500000</v>
      </c>
    </row>
    <row r="251" spans="1:7" s="30" customFormat="1" ht="47.25">
      <c r="A251" s="23" t="s">
        <v>276</v>
      </c>
      <c r="B251" s="19" t="s">
        <v>382</v>
      </c>
      <c r="C251" s="13" t="s">
        <v>396</v>
      </c>
      <c r="D251" s="13">
        <v>630</v>
      </c>
      <c r="E251" s="20">
        <v>1500000</v>
      </c>
      <c r="F251" s="20">
        <v>0</v>
      </c>
      <c r="G251" s="20">
        <f t="shared" si="11"/>
        <v>1500000</v>
      </c>
    </row>
    <row r="252" spans="1:7" s="30" customFormat="1" ht="31.5">
      <c r="A252" s="21" t="s">
        <v>397</v>
      </c>
      <c r="B252" s="19" t="s">
        <v>382</v>
      </c>
      <c r="C252" s="13" t="s">
        <v>398</v>
      </c>
      <c r="D252" s="13"/>
      <c r="E252" s="20">
        <f>E253</f>
        <v>10100000</v>
      </c>
      <c r="F252" s="20">
        <f>F253</f>
        <v>0</v>
      </c>
      <c r="G252" s="20">
        <f t="shared" si="11"/>
        <v>10100000</v>
      </c>
    </row>
    <row r="253" spans="1:7" s="6" customFormat="1" ht="15.75">
      <c r="A253" s="21" t="s">
        <v>206</v>
      </c>
      <c r="B253" s="19" t="s">
        <v>382</v>
      </c>
      <c r="C253" s="13" t="s">
        <v>398</v>
      </c>
      <c r="D253" s="13">
        <v>800</v>
      </c>
      <c r="E253" s="20">
        <f>E254</f>
        <v>10100000</v>
      </c>
      <c r="F253" s="20">
        <f>F254</f>
        <v>0</v>
      </c>
      <c r="G253" s="20">
        <f t="shared" si="11"/>
        <v>10100000</v>
      </c>
    </row>
    <row r="254" spans="1:7" s="30" customFormat="1" ht="63">
      <c r="A254" s="21" t="s">
        <v>358</v>
      </c>
      <c r="B254" s="19" t="s">
        <v>382</v>
      </c>
      <c r="C254" s="13" t="s">
        <v>398</v>
      </c>
      <c r="D254" s="13">
        <v>810</v>
      </c>
      <c r="E254" s="20">
        <v>10100000</v>
      </c>
      <c r="F254" s="20">
        <v>0</v>
      </c>
      <c r="G254" s="20">
        <f t="shared" si="11"/>
        <v>10100000</v>
      </c>
    </row>
    <row r="255" spans="1:7" s="6" customFormat="1" ht="141.75">
      <c r="A255" s="51" t="s">
        <v>399</v>
      </c>
      <c r="B255" s="19" t="s">
        <v>382</v>
      </c>
      <c r="C255" s="13" t="s">
        <v>400</v>
      </c>
      <c r="D255" s="13"/>
      <c r="E255" s="20">
        <f>E256</f>
        <v>10000000</v>
      </c>
      <c r="F255" s="20">
        <f>F256</f>
        <v>0</v>
      </c>
      <c r="G255" s="20">
        <f t="shared" si="11"/>
        <v>10000000</v>
      </c>
    </row>
    <row r="256" spans="1:7" s="30" customFormat="1" ht="31.5">
      <c r="A256" s="23" t="s">
        <v>266</v>
      </c>
      <c r="B256" s="19" t="s">
        <v>382</v>
      </c>
      <c r="C256" s="13" t="s">
        <v>400</v>
      </c>
      <c r="D256" s="13">
        <v>600</v>
      </c>
      <c r="E256" s="20">
        <f>E257</f>
        <v>10000000</v>
      </c>
      <c r="F256" s="20">
        <f>F257</f>
        <v>0</v>
      </c>
      <c r="G256" s="20">
        <f t="shared" si="11"/>
        <v>10000000</v>
      </c>
    </row>
    <row r="257" spans="1:7" s="30" customFormat="1" ht="47.25">
      <c r="A257" s="23" t="s">
        <v>276</v>
      </c>
      <c r="B257" s="19" t="s">
        <v>382</v>
      </c>
      <c r="C257" s="13" t="s">
        <v>400</v>
      </c>
      <c r="D257" s="13">
        <v>630</v>
      </c>
      <c r="E257" s="20">
        <v>10000000</v>
      </c>
      <c r="F257" s="20">
        <v>0</v>
      </c>
      <c r="G257" s="20">
        <f t="shared" si="11"/>
        <v>10000000</v>
      </c>
    </row>
    <row r="258" spans="1:7" s="30" customFormat="1" ht="47.25">
      <c r="A258" s="21" t="s">
        <v>279</v>
      </c>
      <c r="B258" s="19" t="s">
        <v>382</v>
      </c>
      <c r="C258" s="13" t="s">
        <v>280</v>
      </c>
      <c r="D258" s="13"/>
      <c r="E258" s="20">
        <f>E259</f>
        <v>1218625.6700000002</v>
      </c>
      <c r="F258" s="20">
        <f>F259</f>
        <v>0</v>
      </c>
      <c r="G258" s="20">
        <f t="shared" si="11"/>
        <v>1218625.6700000002</v>
      </c>
    </row>
    <row r="259" spans="1:7" s="30" customFormat="1" ht="47.25">
      <c r="A259" s="21" t="s">
        <v>289</v>
      </c>
      <c r="B259" s="19" t="s">
        <v>382</v>
      </c>
      <c r="C259" s="13" t="s">
        <v>290</v>
      </c>
      <c r="D259" s="13"/>
      <c r="E259" s="20">
        <f>SUM(E260,E263,E266)</f>
        <v>1218625.6700000002</v>
      </c>
      <c r="F259" s="20">
        <f>SUM(F260,F263,F266)</f>
        <v>0</v>
      </c>
      <c r="G259" s="20">
        <f t="shared" si="11"/>
        <v>1218625.6700000002</v>
      </c>
    </row>
    <row r="260" spans="1:7" s="30" customFormat="1" ht="78.75">
      <c r="A260" s="26" t="s">
        <v>401</v>
      </c>
      <c r="B260" s="27" t="s">
        <v>382</v>
      </c>
      <c r="C260" s="28" t="s">
        <v>402</v>
      </c>
      <c r="D260" s="28"/>
      <c r="E260" s="29">
        <f>E261</f>
        <v>78333.33</v>
      </c>
      <c r="F260" s="20">
        <f>F261</f>
        <v>0</v>
      </c>
      <c r="G260" s="20">
        <f t="shared" si="11"/>
        <v>78333.33</v>
      </c>
    </row>
    <row r="261" spans="1:7" s="30" customFormat="1" ht="31.5">
      <c r="A261" s="26" t="s">
        <v>202</v>
      </c>
      <c r="B261" s="27" t="s">
        <v>382</v>
      </c>
      <c r="C261" s="28" t="s">
        <v>402</v>
      </c>
      <c r="D261" s="28">
        <v>200</v>
      </c>
      <c r="E261" s="29">
        <f>E262</f>
        <v>78333.33</v>
      </c>
      <c r="F261" s="20">
        <f>F262</f>
        <v>0</v>
      </c>
      <c r="G261" s="20">
        <f t="shared" si="11"/>
        <v>78333.33</v>
      </c>
    </row>
    <row r="262" spans="1:7" s="30" customFormat="1" ht="31.5">
      <c r="A262" s="26" t="s">
        <v>204</v>
      </c>
      <c r="B262" s="27" t="s">
        <v>382</v>
      </c>
      <c r="C262" s="28" t="s">
        <v>402</v>
      </c>
      <c r="D262" s="28">
        <v>240</v>
      </c>
      <c r="E262" s="29">
        <f>70500+7833.33</f>
        <v>78333.33</v>
      </c>
      <c r="F262" s="20">
        <v>0</v>
      </c>
      <c r="G262" s="20">
        <f t="shared" si="11"/>
        <v>78333.33</v>
      </c>
    </row>
    <row r="263" spans="1:7" s="30" customFormat="1" ht="63">
      <c r="A263" s="23" t="s">
        <v>403</v>
      </c>
      <c r="B263" s="19" t="s">
        <v>382</v>
      </c>
      <c r="C263" s="13" t="s">
        <v>404</v>
      </c>
      <c r="D263" s="13"/>
      <c r="E263" s="20">
        <f>E264</f>
        <v>971099.01</v>
      </c>
      <c r="F263" s="20">
        <f>F264</f>
        <v>0</v>
      </c>
      <c r="G263" s="20">
        <f aca="true" t="shared" si="12" ref="G263:G326">SUM(E263:F263)</f>
        <v>971099.01</v>
      </c>
    </row>
    <row r="264" spans="1:7" s="30" customFormat="1" ht="31.5">
      <c r="A264" s="23" t="s">
        <v>202</v>
      </c>
      <c r="B264" s="19" t="s">
        <v>382</v>
      </c>
      <c r="C264" s="13" t="s">
        <v>404</v>
      </c>
      <c r="D264" s="13">
        <v>200</v>
      </c>
      <c r="E264" s="20">
        <f>E265</f>
        <v>971099.01</v>
      </c>
      <c r="F264" s="20">
        <f>F265</f>
        <v>0</v>
      </c>
      <c r="G264" s="20">
        <f t="shared" si="12"/>
        <v>971099.01</v>
      </c>
    </row>
    <row r="265" spans="1:7" s="6" customFormat="1" ht="31.5">
      <c r="A265" s="23" t="s">
        <v>204</v>
      </c>
      <c r="B265" s="19" t="s">
        <v>382</v>
      </c>
      <c r="C265" s="13" t="s">
        <v>404</v>
      </c>
      <c r="D265" s="13">
        <v>240</v>
      </c>
      <c r="E265" s="20">
        <v>971099.01</v>
      </c>
      <c r="F265" s="20">
        <v>0</v>
      </c>
      <c r="G265" s="20">
        <f t="shared" si="12"/>
        <v>971099.01</v>
      </c>
    </row>
    <row r="266" spans="1:7" s="30" customFormat="1" ht="47.25">
      <c r="A266" s="26" t="s">
        <v>405</v>
      </c>
      <c r="B266" s="27" t="s">
        <v>382</v>
      </c>
      <c r="C266" s="28" t="s">
        <v>406</v>
      </c>
      <c r="D266" s="28"/>
      <c r="E266" s="29">
        <f>E267</f>
        <v>169193.33000000002</v>
      </c>
      <c r="F266" s="20">
        <f>F267</f>
        <v>0</v>
      </c>
      <c r="G266" s="20">
        <f t="shared" si="12"/>
        <v>169193.33000000002</v>
      </c>
    </row>
    <row r="267" spans="1:7" s="30" customFormat="1" ht="15.75">
      <c r="A267" s="23" t="s">
        <v>317</v>
      </c>
      <c r="B267" s="27" t="s">
        <v>382</v>
      </c>
      <c r="C267" s="28" t="s">
        <v>406</v>
      </c>
      <c r="D267" s="28">
        <v>300</v>
      </c>
      <c r="E267" s="29">
        <f>E268</f>
        <v>169193.33000000002</v>
      </c>
      <c r="F267" s="20">
        <f>F268</f>
        <v>0</v>
      </c>
      <c r="G267" s="20">
        <f t="shared" si="12"/>
        <v>169193.33000000002</v>
      </c>
    </row>
    <row r="268" spans="1:7" s="30" customFormat="1" ht="15.75">
      <c r="A268" s="26" t="s">
        <v>407</v>
      </c>
      <c r="B268" s="27" t="s">
        <v>382</v>
      </c>
      <c r="C268" s="28" t="s">
        <v>406</v>
      </c>
      <c r="D268" s="28">
        <v>360</v>
      </c>
      <c r="E268" s="29">
        <f>152274+16919.33</f>
        <v>169193.33000000002</v>
      </c>
      <c r="F268" s="20">
        <v>0</v>
      </c>
      <c r="G268" s="20">
        <f t="shared" si="12"/>
        <v>169193.33000000002</v>
      </c>
    </row>
    <row r="269" spans="1:7" s="30" customFormat="1" ht="31.5">
      <c r="A269" s="21" t="s">
        <v>408</v>
      </c>
      <c r="B269" s="19" t="s">
        <v>382</v>
      </c>
      <c r="C269" s="13" t="s">
        <v>409</v>
      </c>
      <c r="D269" s="13"/>
      <c r="E269" s="20">
        <f>SUM(E270,E273)</f>
        <v>1900000</v>
      </c>
      <c r="F269" s="20">
        <f>SUM(F270,F273)</f>
        <v>0</v>
      </c>
      <c r="G269" s="20">
        <f t="shared" si="12"/>
        <v>1900000</v>
      </c>
    </row>
    <row r="270" spans="1:7" ht="15.75">
      <c r="A270" s="21" t="s">
        <v>410</v>
      </c>
      <c r="B270" s="19" t="s">
        <v>382</v>
      </c>
      <c r="C270" s="13" t="s">
        <v>411</v>
      </c>
      <c r="D270" s="13"/>
      <c r="E270" s="20">
        <f>E271</f>
        <v>1000000</v>
      </c>
      <c r="F270" s="20">
        <f>F271</f>
        <v>0</v>
      </c>
      <c r="G270" s="20">
        <f t="shared" si="12"/>
        <v>1000000</v>
      </c>
    </row>
    <row r="271" spans="1:7" ht="31.5">
      <c r="A271" s="23" t="s">
        <v>266</v>
      </c>
      <c r="B271" s="19" t="s">
        <v>382</v>
      </c>
      <c r="C271" s="13" t="s">
        <v>411</v>
      </c>
      <c r="D271" s="13">
        <v>600</v>
      </c>
      <c r="E271" s="20">
        <f>E272</f>
        <v>1000000</v>
      </c>
      <c r="F271" s="20">
        <f>F272</f>
        <v>0</v>
      </c>
      <c r="G271" s="20">
        <f t="shared" si="12"/>
        <v>1000000</v>
      </c>
    </row>
    <row r="272" spans="1:7" ht="47.25">
      <c r="A272" s="21" t="s">
        <v>276</v>
      </c>
      <c r="B272" s="19" t="s">
        <v>382</v>
      </c>
      <c r="C272" s="13" t="s">
        <v>411</v>
      </c>
      <c r="D272" s="13">
        <v>630</v>
      </c>
      <c r="E272" s="20">
        <v>1000000</v>
      </c>
      <c r="F272" s="20">
        <v>0</v>
      </c>
      <c r="G272" s="20">
        <f t="shared" si="12"/>
        <v>1000000</v>
      </c>
    </row>
    <row r="273" spans="1:7" ht="47.25">
      <c r="A273" s="23" t="s">
        <v>412</v>
      </c>
      <c r="B273" s="19" t="s">
        <v>382</v>
      </c>
      <c r="C273" s="13" t="s">
        <v>413</v>
      </c>
      <c r="D273" s="13"/>
      <c r="E273" s="20">
        <f>E274</f>
        <v>900000</v>
      </c>
      <c r="F273" s="20">
        <f>F274</f>
        <v>0</v>
      </c>
      <c r="G273" s="20">
        <f t="shared" si="12"/>
        <v>900000</v>
      </c>
    </row>
    <row r="274" spans="1:7" s="48" customFormat="1" ht="31.5">
      <c r="A274" s="23" t="s">
        <v>266</v>
      </c>
      <c r="B274" s="19" t="s">
        <v>382</v>
      </c>
      <c r="C274" s="13" t="s">
        <v>413</v>
      </c>
      <c r="D274" s="13">
        <v>600</v>
      </c>
      <c r="E274" s="20">
        <f>E275</f>
        <v>900000</v>
      </c>
      <c r="F274" s="20">
        <f>F275</f>
        <v>0</v>
      </c>
      <c r="G274" s="20">
        <f t="shared" si="12"/>
        <v>900000</v>
      </c>
    </row>
    <row r="275" spans="1:7" s="48" customFormat="1" ht="47.25">
      <c r="A275" s="21" t="s">
        <v>276</v>
      </c>
      <c r="B275" s="19" t="s">
        <v>382</v>
      </c>
      <c r="C275" s="13" t="s">
        <v>413</v>
      </c>
      <c r="D275" s="13">
        <v>630</v>
      </c>
      <c r="E275" s="20">
        <v>900000</v>
      </c>
      <c r="F275" s="20">
        <v>0</v>
      </c>
      <c r="G275" s="20">
        <f t="shared" si="12"/>
        <v>900000</v>
      </c>
    </row>
    <row r="276" spans="1:7" s="48" customFormat="1" ht="15.75">
      <c r="A276" s="18" t="s">
        <v>192</v>
      </c>
      <c r="B276" s="19" t="s">
        <v>382</v>
      </c>
      <c r="C276" s="13" t="s">
        <v>193</v>
      </c>
      <c r="D276" s="13"/>
      <c r="E276" s="20">
        <f aca="true" t="shared" si="13" ref="E276:F279">E277</f>
        <v>173959</v>
      </c>
      <c r="F276" s="20">
        <f t="shared" si="13"/>
        <v>0</v>
      </c>
      <c r="G276" s="20">
        <f t="shared" si="12"/>
        <v>173959</v>
      </c>
    </row>
    <row r="277" spans="1:7" ht="47.25">
      <c r="A277" s="21" t="s">
        <v>229</v>
      </c>
      <c r="B277" s="19" t="s">
        <v>382</v>
      </c>
      <c r="C277" s="13" t="s">
        <v>230</v>
      </c>
      <c r="D277" s="13"/>
      <c r="E277" s="20">
        <f t="shared" si="13"/>
        <v>173959</v>
      </c>
      <c r="F277" s="20">
        <f t="shared" si="13"/>
        <v>0</v>
      </c>
      <c r="G277" s="20">
        <f t="shared" si="12"/>
        <v>173959</v>
      </c>
    </row>
    <row r="278" spans="1:7" ht="63">
      <c r="A278" s="32" t="s">
        <v>414</v>
      </c>
      <c r="B278" s="27" t="s">
        <v>382</v>
      </c>
      <c r="C278" s="28" t="s">
        <v>415</v>
      </c>
      <c r="D278" s="28"/>
      <c r="E278" s="29">
        <f t="shared" si="13"/>
        <v>173959</v>
      </c>
      <c r="F278" s="20">
        <f t="shared" si="13"/>
        <v>0</v>
      </c>
      <c r="G278" s="20">
        <f t="shared" si="12"/>
        <v>173959</v>
      </c>
    </row>
    <row r="279" spans="1:7" s="48" customFormat="1" ht="31.5">
      <c r="A279" s="26" t="s">
        <v>202</v>
      </c>
      <c r="B279" s="27" t="s">
        <v>382</v>
      </c>
      <c r="C279" s="28" t="s">
        <v>415</v>
      </c>
      <c r="D279" s="28">
        <v>200</v>
      </c>
      <c r="E279" s="29">
        <f t="shared" si="13"/>
        <v>173959</v>
      </c>
      <c r="F279" s="20">
        <f t="shared" si="13"/>
        <v>0</v>
      </c>
      <c r="G279" s="20">
        <f t="shared" si="12"/>
        <v>173959</v>
      </c>
    </row>
    <row r="280" spans="1:7" s="48" customFormat="1" ht="31.5">
      <c r="A280" s="26" t="s">
        <v>204</v>
      </c>
      <c r="B280" s="27" t="s">
        <v>382</v>
      </c>
      <c r="C280" s="28" t="s">
        <v>415</v>
      </c>
      <c r="D280" s="28">
        <v>240</v>
      </c>
      <c r="E280" s="29">
        <v>173959</v>
      </c>
      <c r="F280" s="20">
        <v>0</v>
      </c>
      <c r="G280" s="20">
        <f t="shared" si="12"/>
        <v>173959</v>
      </c>
    </row>
    <row r="281" spans="1:7" s="48" customFormat="1" ht="15.75">
      <c r="A281" s="11" t="s">
        <v>416</v>
      </c>
      <c r="B281" s="12" t="s">
        <v>417</v>
      </c>
      <c r="C281" s="39"/>
      <c r="D281" s="39"/>
      <c r="E281" s="14">
        <f>SUM(E305,E282,E329,E378)</f>
        <v>541588253.98</v>
      </c>
      <c r="F281" s="14">
        <f>SUM(F305,F282,F329,F378)</f>
        <v>70390597.50999999</v>
      </c>
      <c r="G281" s="14">
        <f t="shared" si="12"/>
        <v>611978851.49</v>
      </c>
    </row>
    <row r="282" spans="1:7" s="30" customFormat="1" ht="15.75">
      <c r="A282" s="15" t="s">
        <v>418</v>
      </c>
      <c r="B282" s="16" t="s">
        <v>419</v>
      </c>
      <c r="C282" s="39"/>
      <c r="D282" s="39"/>
      <c r="E282" s="17">
        <f>SUM(E288,E298,E283)</f>
        <v>58148400</v>
      </c>
      <c r="F282" s="17">
        <f>SUM(F288,F298,F283)</f>
        <v>513495.2</v>
      </c>
      <c r="G282" s="17">
        <f t="shared" si="12"/>
        <v>58661895.2</v>
      </c>
    </row>
    <row r="283" spans="1:7" s="30" customFormat="1" ht="31.5">
      <c r="A283" s="22" t="s">
        <v>420</v>
      </c>
      <c r="B283" s="19" t="s">
        <v>419</v>
      </c>
      <c r="C283" s="19" t="s">
        <v>421</v>
      </c>
      <c r="D283" s="19"/>
      <c r="E283" s="20">
        <f aca="true" t="shared" si="14" ref="E283:F286">E284</f>
        <v>500000</v>
      </c>
      <c r="F283" s="20">
        <f t="shared" si="14"/>
        <v>0</v>
      </c>
      <c r="G283" s="20">
        <f t="shared" si="12"/>
        <v>500000</v>
      </c>
    </row>
    <row r="284" spans="1:7" s="30" customFormat="1" ht="15.75">
      <c r="A284" s="22" t="s">
        <v>422</v>
      </c>
      <c r="B284" s="19" t="s">
        <v>419</v>
      </c>
      <c r="C284" s="19" t="s">
        <v>423</v>
      </c>
      <c r="D284" s="19"/>
      <c r="E284" s="20">
        <f t="shared" si="14"/>
        <v>500000</v>
      </c>
      <c r="F284" s="20">
        <f t="shared" si="14"/>
        <v>0</v>
      </c>
      <c r="G284" s="20">
        <f t="shared" si="12"/>
        <v>500000</v>
      </c>
    </row>
    <row r="285" spans="1:7" s="30" customFormat="1" ht="78.75">
      <c r="A285" s="22" t="s">
        <v>424</v>
      </c>
      <c r="B285" s="19" t="s">
        <v>419</v>
      </c>
      <c r="C285" s="19" t="s">
        <v>425</v>
      </c>
      <c r="D285" s="19"/>
      <c r="E285" s="20">
        <f t="shared" si="14"/>
        <v>500000</v>
      </c>
      <c r="F285" s="20">
        <f t="shared" si="14"/>
        <v>0</v>
      </c>
      <c r="G285" s="20">
        <f t="shared" si="12"/>
        <v>500000</v>
      </c>
    </row>
    <row r="286" spans="1:7" s="30" customFormat="1" ht="31.5">
      <c r="A286" s="21" t="s">
        <v>375</v>
      </c>
      <c r="B286" s="19" t="s">
        <v>419</v>
      </c>
      <c r="C286" s="19" t="s">
        <v>425</v>
      </c>
      <c r="D286" s="19" t="s">
        <v>426</v>
      </c>
      <c r="E286" s="20">
        <f t="shared" si="14"/>
        <v>500000</v>
      </c>
      <c r="F286" s="20">
        <f t="shared" si="14"/>
        <v>0</v>
      </c>
      <c r="G286" s="20">
        <f t="shared" si="12"/>
        <v>500000</v>
      </c>
    </row>
    <row r="287" spans="1:7" s="30" customFormat="1" ht="15.75">
      <c r="A287" s="21" t="s">
        <v>376</v>
      </c>
      <c r="B287" s="19" t="s">
        <v>419</v>
      </c>
      <c r="C287" s="19" t="s">
        <v>425</v>
      </c>
      <c r="D287" s="19" t="s">
        <v>427</v>
      </c>
      <c r="E287" s="20">
        <v>500000</v>
      </c>
      <c r="F287" s="20">
        <v>0</v>
      </c>
      <c r="G287" s="20">
        <f t="shared" si="12"/>
        <v>500000</v>
      </c>
    </row>
    <row r="288" spans="1:7" s="42" customFormat="1" ht="47.25">
      <c r="A288" s="21" t="s">
        <v>428</v>
      </c>
      <c r="B288" s="19" t="s">
        <v>419</v>
      </c>
      <c r="C288" s="13" t="s">
        <v>252</v>
      </c>
      <c r="D288" s="13"/>
      <c r="E288" s="20">
        <f>SUM(E289,E292,E295)</f>
        <v>56748400</v>
      </c>
      <c r="F288" s="20">
        <f>SUM(F289,F292,F295)</f>
        <v>513495.2</v>
      </c>
      <c r="G288" s="20">
        <f t="shared" si="12"/>
        <v>57261895.2</v>
      </c>
    </row>
    <row r="289" spans="1:7" s="42" customFormat="1" ht="15.75">
      <c r="A289" s="21" t="s">
        <v>429</v>
      </c>
      <c r="B289" s="19" t="s">
        <v>419</v>
      </c>
      <c r="C289" s="13" t="s">
        <v>430</v>
      </c>
      <c r="D289" s="13"/>
      <c r="E289" s="20">
        <f>E290</f>
        <v>500000</v>
      </c>
      <c r="F289" s="20">
        <f>F290</f>
        <v>513495.2</v>
      </c>
      <c r="G289" s="20">
        <f t="shared" si="12"/>
        <v>1013495.2</v>
      </c>
    </row>
    <row r="290" spans="1:7" s="42" customFormat="1" ht="15.75">
      <c r="A290" s="23" t="s">
        <v>206</v>
      </c>
      <c r="B290" s="19" t="s">
        <v>419</v>
      </c>
      <c r="C290" s="13" t="s">
        <v>430</v>
      </c>
      <c r="D290" s="13">
        <v>800</v>
      </c>
      <c r="E290" s="20">
        <f>E291</f>
        <v>500000</v>
      </c>
      <c r="F290" s="20">
        <f>F291</f>
        <v>513495.2</v>
      </c>
      <c r="G290" s="20">
        <f t="shared" si="12"/>
        <v>1013495.2</v>
      </c>
    </row>
    <row r="291" spans="1:7" s="42" customFormat="1" ht="63">
      <c r="A291" s="21" t="s">
        <v>358</v>
      </c>
      <c r="B291" s="19" t="s">
        <v>419</v>
      </c>
      <c r="C291" s="13" t="s">
        <v>430</v>
      </c>
      <c r="D291" s="13">
        <v>810</v>
      </c>
      <c r="E291" s="20">
        <v>500000</v>
      </c>
      <c r="F291" s="20">
        <v>513495.2</v>
      </c>
      <c r="G291" s="20">
        <f t="shared" si="12"/>
        <v>1013495.2</v>
      </c>
    </row>
    <row r="292" spans="1:7" s="42" customFormat="1" ht="31.5">
      <c r="A292" s="21" t="s">
        <v>431</v>
      </c>
      <c r="B292" s="19" t="s">
        <v>419</v>
      </c>
      <c r="C292" s="13" t="s">
        <v>432</v>
      </c>
      <c r="D292" s="13"/>
      <c r="E292" s="20">
        <f>E293</f>
        <v>56000000</v>
      </c>
      <c r="F292" s="20">
        <f>F293</f>
        <v>0</v>
      </c>
      <c r="G292" s="20">
        <f t="shared" si="12"/>
        <v>56000000</v>
      </c>
    </row>
    <row r="293" spans="1:7" s="30" customFormat="1" ht="15.75">
      <c r="A293" s="21" t="s">
        <v>206</v>
      </c>
      <c r="B293" s="19" t="s">
        <v>419</v>
      </c>
      <c r="C293" s="13" t="s">
        <v>432</v>
      </c>
      <c r="D293" s="13">
        <v>800</v>
      </c>
      <c r="E293" s="20">
        <f>E294</f>
        <v>56000000</v>
      </c>
      <c r="F293" s="20">
        <f>F294</f>
        <v>0</v>
      </c>
      <c r="G293" s="20">
        <f t="shared" si="12"/>
        <v>56000000</v>
      </c>
    </row>
    <row r="294" spans="1:7" s="30" customFormat="1" ht="63">
      <c r="A294" s="21" t="s">
        <v>358</v>
      </c>
      <c r="B294" s="19" t="s">
        <v>419</v>
      </c>
      <c r="C294" s="13" t="s">
        <v>432</v>
      </c>
      <c r="D294" s="13">
        <v>810</v>
      </c>
      <c r="E294" s="20">
        <v>56000000</v>
      </c>
      <c r="F294" s="20">
        <v>0</v>
      </c>
      <c r="G294" s="20">
        <f t="shared" si="12"/>
        <v>56000000</v>
      </c>
    </row>
    <row r="295" spans="1:7" s="30" customFormat="1" ht="47.25">
      <c r="A295" s="21" t="s">
        <v>433</v>
      </c>
      <c r="B295" s="19" t="s">
        <v>419</v>
      </c>
      <c r="C295" s="13" t="s">
        <v>434</v>
      </c>
      <c r="D295" s="13"/>
      <c r="E295" s="20">
        <f>E296</f>
        <v>248400</v>
      </c>
      <c r="F295" s="20">
        <f>F296</f>
        <v>0</v>
      </c>
      <c r="G295" s="20">
        <f t="shared" si="12"/>
        <v>248400</v>
      </c>
    </row>
    <row r="296" spans="1:7" s="42" customFormat="1" ht="15.75">
      <c r="A296" s="21" t="s">
        <v>206</v>
      </c>
      <c r="B296" s="19" t="s">
        <v>419</v>
      </c>
      <c r="C296" s="13" t="s">
        <v>434</v>
      </c>
      <c r="D296" s="13">
        <v>800</v>
      </c>
      <c r="E296" s="20">
        <f>E297</f>
        <v>248400</v>
      </c>
      <c r="F296" s="20">
        <f>F297</f>
        <v>0</v>
      </c>
      <c r="G296" s="20">
        <f t="shared" si="12"/>
        <v>248400</v>
      </c>
    </row>
    <row r="297" spans="1:7" s="42" customFormat="1" ht="63">
      <c r="A297" s="21" t="s">
        <v>358</v>
      </c>
      <c r="B297" s="19" t="s">
        <v>419</v>
      </c>
      <c r="C297" s="13" t="s">
        <v>434</v>
      </c>
      <c r="D297" s="13">
        <v>810</v>
      </c>
      <c r="E297" s="20">
        <v>248400</v>
      </c>
      <c r="F297" s="20">
        <v>0</v>
      </c>
      <c r="G297" s="20">
        <f t="shared" si="12"/>
        <v>248400</v>
      </c>
    </row>
    <row r="298" spans="1:7" s="42" customFormat="1" ht="47.25">
      <c r="A298" s="21" t="s">
        <v>435</v>
      </c>
      <c r="B298" s="19" t="s">
        <v>419</v>
      </c>
      <c r="C298" s="13" t="s">
        <v>436</v>
      </c>
      <c r="D298" s="13"/>
      <c r="E298" s="20">
        <f>E299+E302</f>
        <v>900000</v>
      </c>
      <c r="F298" s="20">
        <f>F299+F302</f>
        <v>0</v>
      </c>
      <c r="G298" s="20">
        <f t="shared" si="12"/>
        <v>900000</v>
      </c>
    </row>
    <row r="299" spans="1:7" s="42" customFormat="1" ht="47.25">
      <c r="A299" s="21" t="s">
        <v>437</v>
      </c>
      <c r="B299" s="19" t="s">
        <v>419</v>
      </c>
      <c r="C299" s="13" t="s">
        <v>438</v>
      </c>
      <c r="D299" s="13"/>
      <c r="E299" s="20">
        <f>E300</f>
        <v>100000</v>
      </c>
      <c r="F299" s="20">
        <f>F300</f>
        <v>0</v>
      </c>
      <c r="G299" s="20">
        <f t="shared" si="12"/>
        <v>100000</v>
      </c>
    </row>
    <row r="300" spans="1:7" s="42" customFormat="1" ht="15.75">
      <c r="A300" s="23" t="s">
        <v>206</v>
      </c>
      <c r="B300" s="19" t="s">
        <v>419</v>
      </c>
      <c r="C300" s="13" t="s">
        <v>438</v>
      </c>
      <c r="D300" s="13">
        <v>800</v>
      </c>
      <c r="E300" s="20">
        <f>E301</f>
        <v>100000</v>
      </c>
      <c r="F300" s="20">
        <f>F301</f>
        <v>0</v>
      </c>
      <c r="G300" s="20">
        <f t="shared" si="12"/>
        <v>100000</v>
      </c>
    </row>
    <row r="301" spans="1:7" s="42" customFormat="1" ht="63">
      <c r="A301" s="21" t="s">
        <v>358</v>
      </c>
      <c r="B301" s="19" t="s">
        <v>419</v>
      </c>
      <c r="C301" s="13" t="s">
        <v>438</v>
      </c>
      <c r="D301" s="13">
        <v>810</v>
      </c>
      <c r="E301" s="20">
        <v>100000</v>
      </c>
      <c r="F301" s="20">
        <v>0</v>
      </c>
      <c r="G301" s="20">
        <f t="shared" si="12"/>
        <v>100000</v>
      </c>
    </row>
    <row r="302" spans="1:7" s="42" customFormat="1" ht="15.75">
      <c r="A302" s="21" t="s">
        <v>439</v>
      </c>
      <c r="B302" s="19" t="s">
        <v>419</v>
      </c>
      <c r="C302" s="13" t="s">
        <v>440</v>
      </c>
      <c r="D302" s="13"/>
      <c r="E302" s="20">
        <f>E303</f>
        <v>800000</v>
      </c>
      <c r="F302" s="20">
        <f>F303</f>
        <v>0</v>
      </c>
      <c r="G302" s="20">
        <f t="shared" si="12"/>
        <v>800000</v>
      </c>
    </row>
    <row r="303" spans="1:7" s="42" customFormat="1" ht="15.75">
      <c r="A303" s="23" t="s">
        <v>206</v>
      </c>
      <c r="B303" s="19" t="s">
        <v>419</v>
      </c>
      <c r="C303" s="13" t="s">
        <v>440</v>
      </c>
      <c r="D303" s="13">
        <v>800</v>
      </c>
      <c r="E303" s="20">
        <f>E304</f>
        <v>800000</v>
      </c>
      <c r="F303" s="20">
        <f>F304</f>
        <v>0</v>
      </c>
      <c r="G303" s="20">
        <f t="shared" si="12"/>
        <v>800000</v>
      </c>
    </row>
    <row r="304" spans="1:7" s="42" customFormat="1" ht="63">
      <c r="A304" s="21" t="s">
        <v>358</v>
      </c>
      <c r="B304" s="19" t="s">
        <v>419</v>
      </c>
      <c r="C304" s="13" t="s">
        <v>440</v>
      </c>
      <c r="D304" s="13">
        <v>810</v>
      </c>
      <c r="E304" s="20">
        <v>800000</v>
      </c>
      <c r="F304" s="20">
        <v>0</v>
      </c>
      <c r="G304" s="20">
        <f t="shared" si="12"/>
        <v>800000</v>
      </c>
    </row>
    <row r="305" spans="1:7" s="42" customFormat="1" ht="15.75">
      <c r="A305" s="15" t="s">
        <v>441</v>
      </c>
      <c r="B305" s="16" t="s">
        <v>442</v>
      </c>
      <c r="C305" s="39"/>
      <c r="D305" s="39"/>
      <c r="E305" s="17">
        <f>SUM(E310,E306,E317)</f>
        <v>239352084.78</v>
      </c>
      <c r="F305" s="17">
        <f>SUM(F310,F306,F317)</f>
        <v>20983075.2</v>
      </c>
      <c r="G305" s="17">
        <f t="shared" si="12"/>
        <v>260335159.98</v>
      </c>
    </row>
    <row r="306" spans="1:7" s="42" customFormat="1" ht="47.25">
      <c r="A306" s="21" t="s">
        <v>435</v>
      </c>
      <c r="B306" s="19" t="s">
        <v>442</v>
      </c>
      <c r="C306" s="13" t="s">
        <v>436</v>
      </c>
      <c r="D306" s="13"/>
      <c r="E306" s="20">
        <f aca="true" t="shared" si="15" ref="E306:F308">E307</f>
        <v>2000000</v>
      </c>
      <c r="F306" s="20">
        <f t="shared" si="15"/>
        <v>0</v>
      </c>
      <c r="G306" s="20">
        <f t="shared" si="12"/>
        <v>2000000</v>
      </c>
    </row>
    <row r="307" spans="1:7" s="42" customFormat="1" ht="31.5">
      <c r="A307" s="21" t="s">
        <v>443</v>
      </c>
      <c r="B307" s="19" t="s">
        <v>442</v>
      </c>
      <c r="C307" s="13" t="s">
        <v>444</v>
      </c>
      <c r="D307" s="13"/>
      <c r="E307" s="20">
        <f t="shared" si="15"/>
        <v>2000000</v>
      </c>
      <c r="F307" s="20">
        <f t="shared" si="15"/>
        <v>0</v>
      </c>
      <c r="G307" s="20">
        <f t="shared" si="12"/>
        <v>2000000</v>
      </c>
    </row>
    <row r="308" spans="1:7" s="42" customFormat="1" ht="31.5">
      <c r="A308" s="21" t="s">
        <v>375</v>
      </c>
      <c r="B308" s="19" t="s">
        <v>442</v>
      </c>
      <c r="C308" s="13" t="s">
        <v>444</v>
      </c>
      <c r="D308" s="13">
        <v>400</v>
      </c>
      <c r="E308" s="20">
        <f t="shared" si="15"/>
        <v>2000000</v>
      </c>
      <c r="F308" s="20">
        <f t="shared" si="15"/>
        <v>0</v>
      </c>
      <c r="G308" s="20">
        <f t="shared" si="12"/>
        <v>2000000</v>
      </c>
    </row>
    <row r="309" spans="1:7" s="42" customFormat="1" ht="110.25">
      <c r="A309" s="21" t="s">
        <v>445</v>
      </c>
      <c r="B309" s="19" t="s">
        <v>442</v>
      </c>
      <c r="C309" s="13" t="s">
        <v>444</v>
      </c>
      <c r="D309" s="13">
        <v>460</v>
      </c>
      <c r="E309" s="20">
        <v>2000000</v>
      </c>
      <c r="F309" s="20">
        <v>0</v>
      </c>
      <c r="G309" s="20">
        <f t="shared" si="12"/>
        <v>2000000</v>
      </c>
    </row>
    <row r="310" spans="1:7" s="42" customFormat="1" ht="47.25">
      <c r="A310" s="21" t="s">
        <v>446</v>
      </c>
      <c r="B310" s="19" t="s">
        <v>442</v>
      </c>
      <c r="C310" s="13" t="s">
        <v>263</v>
      </c>
      <c r="D310" s="13"/>
      <c r="E310" s="20">
        <f>SUM(E311,E314)</f>
        <v>67352084.78</v>
      </c>
      <c r="F310" s="20">
        <f>SUM(F311,F314)</f>
        <v>0</v>
      </c>
      <c r="G310" s="20">
        <f t="shared" si="12"/>
        <v>67352084.78</v>
      </c>
    </row>
    <row r="311" spans="1:7" s="42" customFormat="1" ht="31.5">
      <c r="A311" s="21" t="s">
        <v>447</v>
      </c>
      <c r="B311" s="19" t="s">
        <v>442</v>
      </c>
      <c r="C311" s="13" t="s">
        <v>448</v>
      </c>
      <c r="D311" s="13"/>
      <c r="E311" s="20">
        <f>E312</f>
        <v>10000000</v>
      </c>
      <c r="F311" s="20">
        <f>F312</f>
        <v>0</v>
      </c>
      <c r="G311" s="20">
        <f t="shared" si="12"/>
        <v>10000000</v>
      </c>
    </row>
    <row r="312" spans="1:7" s="42" customFormat="1" ht="31.5">
      <c r="A312" s="21" t="s">
        <v>375</v>
      </c>
      <c r="B312" s="19" t="s">
        <v>442</v>
      </c>
      <c r="C312" s="13" t="s">
        <v>448</v>
      </c>
      <c r="D312" s="13">
        <v>400</v>
      </c>
      <c r="E312" s="20">
        <f>E313</f>
        <v>10000000</v>
      </c>
      <c r="F312" s="20">
        <f>F313</f>
        <v>0</v>
      </c>
      <c r="G312" s="20">
        <f t="shared" si="12"/>
        <v>10000000</v>
      </c>
    </row>
    <row r="313" spans="1:7" s="30" customFormat="1" ht="110.25">
      <c r="A313" s="21" t="s">
        <v>449</v>
      </c>
      <c r="B313" s="19" t="s">
        <v>442</v>
      </c>
      <c r="C313" s="13" t="s">
        <v>448</v>
      </c>
      <c r="D313" s="13">
        <v>460</v>
      </c>
      <c r="E313" s="20">
        <v>10000000</v>
      </c>
      <c r="F313" s="20">
        <v>0</v>
      </c>
      <c r="G313" s="20">
        <f t="shared" si="12"/>
        <v>10000000</v>
      </c>
    </row>
    <row r="314" spans="1:7" s="30" customFormat="1" ht="63">
      <c r="A314" s="32" t="s">
        <v>450</v>
      </c>
      <c r="B314" s="27" t="s">
        <v>442</v>
      </c>
      <c r="C314" s="28" t="s">
        <v>451</v>
      </c>
      <c r="D314" s="28"/>
      <c r="E314" s="29">
        <f>E315</f>
        <v>57352084.78</v>
      </c>
      <c r="F314" s="20">
        <f>F315</f>
        <v>0</v>
      </c>
      <c r="G314" s="20">
        <f t="shared" si="12"/>
        <v>57352084.78</v>
      </c>
    </row>
    <row r="315" spans="1:7" s="30" customFormat="1" ht="31.5">
      <c r="A315" s="32" t="s">
        <v>375</v>
      </c>
      <c r="B315" s="27" t="s">
        <v>442</v>
      </c>
      <c r="C315" s="28" t="s">
        <v>451</v>
      </c>
      <c r="D315" s="28">
        <v>400</v>
      </c>
      <c r="E315" s="29">
        <f>E316</f>
        <v>57352084.78</v>
      </c>
      <c r="F315" s="20">
        <f>F316</f>
        <v>0</v>
      </c>
      <c r="G315" s="20">
        <f t="shared" si="12"/>
        <v>57352084.78</v>
      </c>
    </row>
    <row r="316" spans="1:7" s="30" customFormat="1" ht="15.75">
      <c r="A316" s="21" t="s">
        <v>376</v>
      </c>
      <c r="B316" s="27" t="s">
        <v>442</v>
      </c>
      <c r="C316" s="28" t="s">
        <v>451</v>
      </c>
      <c r="D316" s="28">
        <v>410</v>
      </c>
      <c r="E316" s="29">
        <f>56778563.93+573520.85</f>
        <v>57352084.78</v>
      </c>
      <c r="F316" s="20">
        <v>0</v>
      </c>
      <c r="G316" s="20">
        <f t="shared" si="12"/>
        <v>57352084.78</v>
      </c>
    </row>
    <row r="317" spans="1:7" s="30" customFormat="1" ht="15.75">
      <c r="A317" s="18" t="s">
        <v>192</v>
      </c>
      <c r="B317" s="19" t="s">
        <v>442</v>
      </c>
      <c r="C317" s="13" t="s">
        <v>193</v>
      </c>
      <c r="D317" s="39"/>
      <c r="E317" s="20">
        <f>E318+E325</f>
        <v>170000000</v>
      </c>
      <c r="F317" s="20">
        <f>F318+F325</f>
        <v>20983075.2</v>
      </c>
      <c r="G317" s="20">
        <f t="shared" si="12"/>
        <v>190983075.2</v>
      </c>
    </row>
    <row r="318" spans="1:7" s="30" customFormat="1" ht="47.25">
      <c r="A318" s="21" t="s">
        <v>223</v>
      </c>
      <c r="B318" s="19" t="s">
        <v>442</v>
      </c>
      <c r="C318" s="13" t="s">
        <v>224</v>
      </c>
      <c r="D318" s="13"/>
      <c r="E318" s="20">
        <f>E319+E322</f>
        <v>20000000</v>
      </c>
      <c r="F318" s="20">
        <f>F319+F322</f>
        <v>20983075.2</v>
      </c>
      <c r="G318" s="25">
        <f t="shared" si="12"/>
        <v>40983075.2</v>
      </c>
    </row>
    <row r="319" spans="1:7" s="30" customFormat="1" ht="47.25">
      <c r="A319" s="21" t="s">
        <v>452</v>
      </c>
      <c r="B319" s="19" t="s">
        <v>442</v>
      </c>
      <c r="C319" s="13" t="s">
        <v>453</v>
      </c>
      <c r="D319" s="13"/>
      <c r="E319" s="20">
        <f>E320</f>
        <v>20000000</v>
      </c>
      <c r="F319" s="20">
        <f>F320</f>
        <v>0</v>
      </c>
      <c r="G319" s="25">
        <f t="shared" si="12"/>
        <v>20000000</v>
      </c>
    </row>
    <row r="320" spans="1:7" s="6" customFormat="1" ht="15.75">
      <c r="A320" s="21" t="s">
        <v>206</v>
      </c>
      <c r="B320" s="19" t="s">
        <v>442</v>
      </c>
      <c r="C320" s="13" t="s">
        <v>453</v>
      </c>
      <c r="D320" s="13">
        <v>800</v>
      </c>
      <c r="E320" s="20">
        <f>E321</f>
        <v>20000000</v>
      </c>
      <c r="F320" s="20">
        <f>F321</f>
        <v>0</v>
      </c>
      <c r="G320" s="25">
        <f t="shared" si="12"/>
        <v>20000000</v>
      </c>
    </row>
    <row r="321" spans="1:7" s="6" customFormat="1" ht="63">
      <c r="A321" s="21" t="s">
        <v>358</v>
      </c>
      <c r="B321" s="19" t="s">
        <v>442</v>
      </c>
      <c r="C321" s="13" t="s">
        <v>453</v>
      </c>
      <c r="D321" s="13">
        <v>810</v>
      </c>
      <c r="E321" s="20">
        <v>20000000</v>
      </c>
      <c r="F321" s="20">
        <v>0</v>
      </c>
      <c r="G321" s="25">
        <f t="shared" si="12"/>
        <v>20000000</v>
      </c>
    </row>
    <row r="322" spans="1:7" s="6" customFormat="1" ht="78.75">
      <c r="A322" s="23" t="s">
        <v>356</v>
      </c>
      <c r="B322" s="19" t="s">
        <v>442</v>
      </c>
      <c r="C322" s="13" t="s">
        <v>357</v>
      </c>
      <c r="D322" s="13"/>
      <c r="E322" s="20">
        <f>E323</f>
        <v>0</v>
      </c>
      <c r="F322" s="20">
        <f>F323</f>
        <v>20983075.2</v>
      </c>
      <c r="G322" s="25">
        <f t="shared" si="12"/>
        <v>20983075.2</v>
      </c>
    </row>
    <row r="323" spans="1:7" s="6" customFormat="1" ht="15.75">
      <c r="A323" s="21" t="s">
        <v>206</v>
      </c>
      <c r="B323" s="19" t="s">
        <v>442</v>
      </c>
      <c r="C323" s="13" t="s">
        <v>357</v>
      </c>
      <c r="D323" s="13">
        <v>800</v>
      </c>
      <c r="E323" s="20">
        <f>E324</f>
        <v>0</v>
      </c>
      <c r="F323" s="20">
        <f>F324</f>
        <v>20983075.2</v>
      </c>
      <c r="G323" s="25">
        <f t="shared" si="12"/>
        <v>20983075.2</v>
      </c>
    </row>
    <row r="324" spans="1:7" s="6" customFormat="1" ht="63">
      <c r="A324" s="21" t="s">
        <v>358</v>
      </c>
      <c r="B324" s="19" t="s">
        <v>442</v>
      </c>
      <c r="C324" s="13" t="s">
        <v>357</v>
      </c>
      <c r="D324" s="13">
        <v>810</v>
      </c>
      <c r="E324" s="20">
        <v>0</v>
      </c>
      <c r="F324" s="20">
        <v>20983075.2</v>
      </c>
      <c r="G324" s="25">
        <f t="shared" si="12"/>
        <v>20983075.2</v>
      </c>
    </row>
    <row r="325" spans="1:7" s="6" customFormat="1" ht="47.25">
      <c r="A325" s="21" t="s">
        <v>229</v>
      </c>
      <c r="B325" s="19" t="s">
        <v>442</v>
      </c>
      <c r="C325" s="13" t="s">
        <v>230</v>
      </c>
      <c r="D325" s="13"/>
      <c r="E325" s="20">
        <f aca="true" t="shared" si="16" ref="E325:F327">E326</f>
        <v>150000000</v>
      </c>
      <c r="F325" s="20">
        <f t="shared" si="16"/>
        <v>0</v>
      </c>
      <c r="G325" s="20">
        <f t="shared" si="12"/>
        <v>150000000</v>
      </c>
    </row>
    <row r="326" spans="1:7" s="30" customFormat="1" ht="47.25">
      <c r="A326" s="32" t="s">
        <v>454</v>
      </c>
      <c r="B326" s="27" t="s">
        <v>442</v>
      </c>
      <c r="C326" s="28" t="s">
        <v>455</v>
      </c>
      <c r="D326" s="28"/>
      <c r="E326" s="29">
        <f t="shared" si="16"/>
        <v>150000000</v>
      </c>
      <c r="F326" s="20">
        <f t="shared" si="16"/>
        <v>0</v>
      </c>
      <c r="G326" s="20">
        <f t="shared" si="12"/>
        <v>150000000</v>
      </c>
    </row>
    <row r="327" spans="1:7" s="6" customFormat="1" ht="31.5">
      <c r="A327" s="32" t="s">
        <v>375</v>
      </c>
      <c r="B327" s="27" t="s">
        <v>442</v>
      </c>
      <c r="C327" s="28" t="s">
        <v>455</v>
      </c>
      <c r="D327" s="28">
        <v>400</v>
      </c>
      <c r="E327" s="29">
        <f t="shared" si="16"/>
        <v>150000000</v>
      </c>
      <c r="F327" s="20">
        <f t="shared" si="16"/>
        <v>0</v>
      </c>
      <c r="G327" s="20">
        <f aca="true" t="shared" si="17" ref="G327:G390">SUM(E327:F327)</f>
        <v>150000000</v>
      </c>
    </row>
    <row r="328" spans="1:7" s="6" customFormat="1" ht="15.75">
      <c r="A328" s="32" t="s">
        <v>376</v>
      </c>
      <c r="B328" s="27" t="s">
        <v>442</v>
      </c>
      <c r="C328" s="28" t="s">
        <v>455</v>
      </c>
      <c r="D328" s="28">
        <v>410</v>
      </c>
      <c r="E328" s="29">
        <f>135000000+15000000</f>
        <v>150000000</v>
      </c>
      <c r="F328" s="20">
        <v>0</v>
      </c>
      <c r="G328" s="20">
        <f t="shared" si="17"/>
        <v>150000000</v>
      </c>
    </row>
    <row r="329" spans="1:7" s="52" customFormat="1" ht="15.75">
      <c r="A329" s="15" t="s">
        <v>456</v>
      </c>
      <c r="B329" s="16" t="s">
        <v>457</v>
      </c>
      <c r="C329" s="39"/>
      <c r="D329" s="39"/>
      <c r="E329" s="17">
        <f>SUM(E330,E364,E373)</f>
        <v>243962769.2</v>
      </c>
      <c r="F329" s="17">
        <f>SUM(F330,F364,F373)</f>
        <v>48894027.11</v>
      </c>
      <c r="G329" s="17">
        <f t="shared" si="17"/>
        <v>292856796.31</v>
      </c>
    </row>
    <row r="330" spans="1:7" s="52" customFormat="1" ht="31.5">
      <c r="A330" s="21" t="s">
        <v>255</v>
      </c>
      <c r="B330" s="19" t="s">
        <v>457</v>
      </c>
      <c r="C330" s="13" t="s">
        <v>256</v>
      </c>
      <c r="D330" s="13"/>
      <c r="E330" s="20">
        <f>SUM(E331,E344,E351,E360,)</f>
        <v>199150000</v>
      </c>
      <c r="F330" s="20">
        <f>SUM(F331,F344,F351,F360,)</f>
        <v>24959725.92</v>
      </c>
      <c r="G330" s="20">
        <f t="shared" si="17"/>
        <v>224109725.92000002</v>
      </c>
    </row>
    <row r="331" spans="1:7" ht="31.5">
      <c r="A331" s="21" t="s">
        <v>346</v>
      </c>
      <c r="B331" s="19" t="s">
        <v>457</v>
      </c>
      <c r="C331" s="13" t="s">
        <v>347</v>
      </c>
      <c r="D331" s="13"/>
      <c r="E331" s="20">
        <f>SUM(E332,E335,E338,E341)</f>
        <v>94800000</v>
      </c>
      <c r="F331" s="20">
        <f>SUM(F332,F335,F338,F341)</f>
        <v>8000000</v>
      </c>
      <c r="G331" s="20">
        <f t="shared" si="17"/>
        <v>102800000</v>
      </c>
    </row>
    <row r="332" spans="1:7" s="52" customFormat="1" ht="47.25">
      <c r="A332" s="21" t="s">
        <v>458</v>
      </c>
      <c r="B332" s="19" t="s">
        <v>457</v>
      </c>
      <c r="C332" s="13" t="s">
        <v>459</v>
      </c>
      <c r="D332" s="13"/>
      <c r="E332" s="20">
        <f>SUM(E333)</f>
        <v>43800000</v>
      </c>
      <c r="F332" s="20">
        <f>SUM(F333)</f>
        <v>8000000</v>
      </c>
      <c r="G332" s="20">
        <f t="shared" si="17"/>
        <v>51800000</v>
      </c>
    </row>
    <row r="333" spans="1:7" s="52" customFormat="1" ht="31.5">
      <c r="A333" s="21" t="s">
        <v>266</v>
      </c>
      <c r="B333" s="19" t="s">
        <v>457</v>
      </c>
      <c r="C333" s="13" t="s">
        <v>459</v>
      </c>
      <c r="D333" s="13">
        <v>600</v>
      </c>
      <c r="E333" s="20">
        <f>E334</f>
        <v>43800000</v>
      </c>
      <c r="F333" s="20">
        <f>F334</f>
        <v>8000000</v>
      </c>
      <c r="G333" s="20">
        <f t="shared" si="17"/>
        <v>51800000</v>
      </c>
    </row>
    <row r="334" spans="1:7" s="52" customFormat="1" ht="15.75">
      <c r="A334" s="21" t="s">
        <v>350</v>
      </c>
      <c r="B334" s="19" t="s">
        <v>457</v>
      </c>
      <c r="C334" s="13" t="s">
        <v>459</v>
      </c>
      <c r="D334" s="13">
        <v>620</v>
      </c>
      <c r="E334" s="20">
        <f>47000000-3200000</f>
        <v>43800000</v>
      </c>
      <c r="F334" s="20">
        <v>8000000</v>
      </c>
      <c r="G334" s="20">
        <f t="shared" si="17"/>
        <v>51800000</v>
      </c>
    </row>
    <row r="335" spans="1:7" s="52" customFormat="1" ht="47.25">
      <c r="A335" s="21" t="s">
        <v>460</v>
      </c>
      <c r="B335" s="19" t="s">
        <v>457</v>
      </c>
      <c r="C335" s="13" t="s">
        <v>461</v>
      </c>
      <c r="D335" s="13"/>
      <c r="E335" s="20">
        <f>E336</f>
        <v>38000000</v>
      </c>
      <c r="F335" s="20">
        <f>F336</f>
        <v>0</v>
      </c>
      <c r="G335" s="20">
        <f t="shared" si="17"/>
        <v>38000000</v>
      </c>
    </row>
    <row r="336" spans="1:7" s="53" customFormat="1" ht="31.5">
      <c r="A336" s="21" t="s">
        <v>266</v>
      </c>
      <c r="B336" s="19" t="s">
        <v>457</v>
      </c>
      <c r="C336" s="13" t="s">
        <v>461</v>
      </c>
      <c r="D336" s="13">
        <v>600</v>
      </c>
      <c r="E336" s="20">
        <f>E337</f>
        <v>38000000</v>
      </c>
      <c r="F336" s="20">
        <f>F337</f>
        <v>0</v>
      </c>
      <c r="G336" s="20">
        <f t="shared" si="17"/>
        <v>38000000</v>
      </c>
    </row>
    <row r="337" spans="1:7" s="53" customFormat="1" ht="15.75">
      <c r="A337" s="21" t="s">
        <v>350</v>
      </c>
      <c r="B337" s="19" t="s">
        <v>457</v>
      </c>
      <c r="C337" s="13" t="s">
        <v>461</v>
      </c>
      <c r="D337" s="13">
        <v>620</v>
      </c>
      <c r="E337" s="20">
        <f>40000000-2000000</f>
        <v>38000000</v>
      </c>
      <c r="F337" s="20">
        <v>0</v>
      </c>
      <c r="G337" s="20">
        <f t="shared" si="17"/>
        <v>38000000</v>
      </c>
    </row>
    <row r="338" spans="1:7" s="53" customFormat="1" ht="31.5">
      <c r="A338" s="41" t="s">
        <v>462</v>
      </c>
      <c r="B338" s="19" t="s">
        <v>457</v>
      </c>
      <c r="C338" s="13" t="s">
        <v>463</v>
      </c>
      <c r="D338" s="13"/>
      <c r="E338" s="20">
        <f>E339</f>
        <v>8000000</v>
      </c>
      <c r="F338" s="20">
        <f>F339</f>
        <v>0</v>
      </c>
      <c r="G338" s="20">
        <f t="shared" si="17"/>
        <v>8000000</v>
      </c>
    </row>
    <row r="339" spans="1:7" ht="31.5">
      <c r="A339" s="21" t="s">
        <v>266</v>
      </c>
      <c r="B339" s="19" t="s">
        <v>457</v>
      </c>
      <c r="C339" s="13" t="s">
        <v>463</v>
      </c>
      <c r="D339" s="13">
        <v>600</v>
      </c>
      <c r="E339" s="20">
        <f>E340</f>
        <v>8000000</v>
      </c>
      <c r="F339" s="20">
        <f>F340</f>
        <v>0</v>
      </c>
      <c r="G339" s="20">
        <f t="shared" si="17"/>
        <v>8000000</v>
      </c>
    </row>
    <row r="340" spans="1:7" ht="15.75">
      <c r="A340" s="21" t="s">
        <v>350</v>
      </c>
      <c r="B340" s="19" t="s">
        <v>457</v>
      </c>
      <c r="C340" s="13" t="s">
        <v>463</v>
      </c>
      <c r="D340" s="13">
        <v>620</v>
      </c>
      <c r="E340" s="20">
        <v>8000000</v>
      </c>
      <c r="F340" s="20">
        <v>0</v>
      </c>
      <c r="G340" s="20">
        <f t="shared" si="17"/>
        <v>8000000</v>
      </c>
    </row>
    <row r="341" spans="1:7" ht="31.5">
      <c r="A341" s="21" t="s">
        <v>464</v>
      </c>
      <c r="B341" s="19" t="s">
        <v>457</v>
      </c>
      <c r="C341" s="13" t="s">
        <v>465</v>
      </c>
      <c r="D341" s="13"/>
      <c r="E341" s="20">
        <f>E342</f>
        <v>5000000</v>
      </c>
      <c r="F341" s="20">
        <f>F342</f>
        <v>0</v>
      </c>
      <c r="G341" s="20">
        <f t="shared" si="17"/>
        <v>5000000</v>
      </c>
    </row>
    <row r="342" spans="1:7" s="52" customFormat="1" ht="31.5">
      <c r="A342" s="21" t="s">
        <v>266</v>
      </c>
      <c r="B342" s="19" t="s">
        <v>457</v>
      </c>
      <c r="C342" s="13" t="s">
        <v>465</v>
      </c>
      <c r="D342" s="13">
        <v>600</v>
      </c>
      <c r="E342" s="20">
        <f>E343</f>
        <v>5000000</v>
      </c>
      <c r="F342" s="20">
        <f>F343</f>
        <v>0</v>
      </c>
      <c r="G342" s="20">
        <f t="shared" si="17"/>
        <v>5000000</v>
      </c>
    </row>
    <row r="343" spans="1:7" s="52" customFormat="1" ht="15.75">
      <c r="A343" s="21" t="s">
        <v>350</v>
      </c>
      <c r="B343" s="19" t="s">
        <v>457</v>
      </c>
      <c r="C343" s="13" t="s">
        <v>465</v>
      </c>
      <c r="D343" s="13">
        <v>620</v>
      </c>
      <c r="E343" s="20">
        <v>5000000</v>
      </c>
      <c r="F343" s="20">
        <v>0</v>
      </c>
      <c r="G343" s="20">
        <f t="shared" si="17"/>
        <v>5000000</v>
      </c>
    </row>
    <row r="344" spans="1:7" ht="31.5">
      <c r="A344" s="21" t="s">
        <v>178</v>
      </c>
      <c r="B344" s="19" t="s">
        <v>457</v>
      </c>
      <c r="C344" s="13" t="s">
        <v>466</v>
      </c>
      <c r="D344" s="13"/>
      <c r="E344" s="20">
        <f>SUM(E345,E348)</f>
        <v>58000000</v>
      </c>
      <c r="F344" s="20">
        <f>SUM(F345,F348)</f>
        <v>0</v>
      </c>
      <c r="G344" s="20">
        <f t="shared" si="17"/>
        <v>58000000</v>
      </c>
    </row>
    <row r="345" spans="1:7" ht="31.5">
      <c r="A345" s="21" t="s">
        <v>467</v>
      </c>
      <c r="B345" s="19" t="s">
        <v>457</v>
      </c>
      <c r="C345" s="13" t="s">
        <v>468</v>
      </c>
      <c r="D345" s="13"/>
      <c r="E345" s="20">
        <f>E346</f>
        <v>53000000</v>
      </c>
      <c r="F345" s="20">
        <f>F346</f>
        <v>0</v>
      </c>
      <c r="G345" s="20">
        <f t="shared" si="17"/>
        <v>53000000</v>
      </c>
    </row>
    <row r="346" spans="1:7" s="52" customFormat="1" ht="15.75">
      <c r="A346" s="23" t="s">
        <v>206</v>
      </c>
      <c r="B346" s="19" t="s">
        <v>457</v>
      </c>
      <c r="C346" s="13" t="s">
        <v>468</v>
      </c>
      <c r="D346" s="13">
        <v>800</v>
      </c>
      <c r="E346" s="20">
        <f>E347</f>
        <v>53000000</v>
      </c>
      <c r="F346" s="20">
        <f>F347</f>
        <v>0</v>
      </c>
      <c r="G346" s="20">
        <f t="shared" si="17"/>
        <v>53000000</v>
      </c>
    </row>
    <row r="347" spans="1:7" s="52" customFormat="1" ht="63">
      <c r="A347" s="21" t="s">
        <v>358</v>
      </c>
      <c r="B347" s="19" t="s">
        <v>457</v>
      </c>
      <c r="C347" s="13" t="s">
        <v>468</v>
      </c>
      <c r="D347" s="13">
        <v>810</v>
      </c>
      <c r="E347" s="20">
        <v>53000000</v>
      </c>
      <c r="F347" s="20">
        <v>0</v>
      </c>
      <c r="G347" s="20">
        <f t="shared" si="17"/>
        <v>53000000</v>
      </c>
    </row>
    <row r="348" spans="1:7" s="52" customFormat="1" ht="31.5">
      <c r="A348" s="21" t="s">
        <v>469</v>
      </c>
      <c r="B348" s="19" t="s">
        <v>457</v>
      </c>
      <c r="C348" s="13" t="s">
        <v>470</v>
      </c>
      <c r="D348" s="13"/>
      <c r="E348" s="20">
        <f>E349</f>
        <v>5000000</v>
      </c>
      <c r="F348" s="20">
        <f>F349</f>
        <v>0</v>
      </c>
      <c r="G348" s="20">
        <f t="shared" si="17"/>
        <v>5000000</v>
      </c>
    </row>
    <row r="349" spans="1:7" s="52" customFormat="1" ht="31.5">
      <c r="A349" s="21" t="s">
        <v>375</v>
      </c>
      <c r="B349" s="19" t="s">
        <v>457</v>
      </c>
      <c r="C349" s="13" t="s">
        <v>470</v>
      </c>
      <c r="D349" s="13">
        <v>400</v>
      </c>
      <c r="E349" s="20">
        <f>E350</f>
        <v>5000000</v>
      </c>
      <c r="F349" s="20">
        <f>F350</f>
        <v>0</v>
      </c>
      <c r="G349" s="20">
        <f t="shared" si="17"/>
        <v>5000000</v>
      </c>
    </row>
    <row r="350" spans="1:7" s="52" customFormat="1" ht="110.25">
      <c r="A350" s="21" t="s">
        <v>445</v>
      </c>
      <c r="B350" s="19" t="s">
        <v>457</v>
      </c>
      <c r="C350" s="13" t="s">
        <v>470</v>
      </c>
      <c r="D350" s="13">
        <v>460</v>
      </c>
      <c r="E350" s="20">
        <v>5000000</v>
      </c>
      <c r="F350" s="20">
        <v>0</v>
      </c>
      <c r="G350" s="20">
        <f t="shared" si="17"/>
        <v>5000000</v>
      </c>
    </row>
    <row r="351" spans="1:7" ht="31.5">
      <c r="A351" s="41" t="s">
        <v>471</v>
      </c>
      <c r="B351" s="19" t="s">
        <v>457</v>
      </c>
      <c r="C351" s="13" t="s">
        <v>472</v>
      </c>
      <c r="D351" s="13"/>
      <c r="E351" s="20">
        <f>SUM(E352,E357)</f>
        <v>42550000</v>
      </c>
      <c r="F351" s="20">
        <f>SUM(F352,F357)</f>
        <v>16959725.92</v>
      </c>
      <c r="G351" s="20">
        <f t="shared" si="17"/>
        <v>59509725.92</v>
      </c>
    </row>
    <row r="352" spans="1:7" ht="31.5">
      <c r="A352" s="41" t="s">
        <v>473</v>
      </c>
      <c r="B352" s="19" t="s">
        <v>457</v>
      </c>
      <c r="C352" s="13" t="s">
        <v>474</v>
      </c>
      <c r="D352" s="13"/>
      <c r="E352" s="20">
        <f>SUM(E353,E355)</f>
        <v>40050000</v>
      </c>
      <c r="F352" s="20">
        <f>SUM(F353,F355)</f>
        <v>16959725.92</v>
      </c>
      <c r="G352" s="25">
        <f t="shared" si="17"/>
        <v>57009725.92</v>
      </c>
    </row>
    <row r="353" spans="1:7" ht="31.5">
      <c r="A353" s="21" t="s">
        <v>375</v>
      </c>
      <c r="B353" s="19" t="s">
        <v>457</v>
      </c>
      <c r="C353" s="13" t="s">
        <v>474</v>
      </c>
      <c r="D353" s="13">
        <v>400</v>
      </c>
      <c r="E353" s="20">
        <f>E354</f>
        <v>0</v>
      </c>
      <c r="F353" s="20">
        <f>F354</f>
        <v>8459725.92</v>
      </c>
      <c r="G353" s="25">
        <f t="shared" si="17"/>
        <v>8459725.92</v>
      </c>
    </row>
    <row r="354" spans="1:7" ht="110.25">
      <c r="A354" s="21" t="s">
        <v>445</v>
      </c>
      <c r="B354" s="19" t="s">
        <v>457</v>
      </c>
      <c r="C354" s="13" t="s">
        <v>474</v>
      </c>
      <c r="D354" s="13">
        <v>460</v>
      </c>
      <c r="E354" s="20">
        <v>0</v>
      </c>
      <c r="F354" s="20">
        <v>8459725.92</v>
      </c>
      <c r="G354" s="25">
        <f t="shared" si="17"/>
        <v>8459725.92</v>
      </c>
    </row>
    <row r="355" spans="1:7" ht="31.5">
      <c r="A355" s="21" t="s">
        <v>266</v>
      </c>
      <c r="B355" s="19" t="s">
        <v>457</v>
      </c>
      <c r="C355" s="13" t="s">
        <v>474</v>
      </c>
      <c r="D355" s="13">
        <v>600</v>
      </c>
      <c r="E355" s="20">
        <f>E356</f>
        <v>40050000</v>
      </c>
      <c r="F355" s="20">
        <f>F356</f>
        <v>8500000</v>
      </c>
      <c r="G355" s="20">
        <f t="shared" si="17"/>
        <v>48550000</v>
      </c>
    </row>
    <row r="356" spans="1:7" ht="15.75">
      <c r="A356" s="21" t="s">
        <v>350</v>
      </c>
      <c r="B356" s="19" t="s">
        <v>457</v>
      </c>
      <c r="C356" s="13" t="s">
        <v>474</v>
      </c>
      <c r="D356" s="13">
        <v>620</v>
      </c>
      <c r="E356" s="20">
        <v>40050000</v>
      </c>
      <c r="F356" s="20">
        <v>8500000</v>
      </c>
      <c r="G356" s="20">
        <f t="shared" si="17"/>
        <v>48550000</v>
      </c>
    </row>
    <row r="357" spans="1:7" ht="31.5">
      <c r="A357" s="41" t="s">
        <v>475</v>
      </c>
      <c r="B357" s="19" t="s">
        <v>457</v>
      </c>
      <c r="C357" s="13" t="s">
        <v>476</v>
      </c>
      <c r="D357" s="13"/>
      <c r="E357" s="20">
        <f>E358</f>
        <v>2500000</v>
      </c>
      <c r="F357" s="20">
        <f>F358</f>
        <v>0</v>
      </c>
      <c r="G357" s="20">
        <f t="shared" si="17"/>
        <v>2500000</v>
      </c>
    </row>
    <row r="358" spans="1:7" ht="31.5">
      <c r="A358" s="21" t="s">
        <v>266</v>
      </c>
      <c r="B358" s="19" t="s">
        <v>457</v>
      </c>
      <c r="C358" s="13" t="s">
        <v>476</v>
      </c>
      <c r="D358" s="13">
        <v>600</v>
      </c>
      <c r="E358" s="20">
        <f>E359</f>
        <v>2500000</v>
      </c>
      <c r="F358" s="20">
        <f>F359</f>
        <v>0</v>
      </c>
      <c r="G358" s="20">
        <f t="shared" si="17"/>
        <v>2500000</v>
      </c>
    </row>
    <row r="359" spans="1:7" ht="15.75">
      <c r="A359" s="21" t="s">
        <v>350</v>
      </c>
      <c r="B359" s="19" t="s">
        <v>457</v>
      </c>
      <c r="C359" s="13" t="s">
        <v>476</v>
      </c>
      <c r="D359" s="13">
        <v>620</v>
      </c>
      <c r="E359" s="20">
        <v>2500000</v>
      </c>
      <c r="F359" s="20">
        <v>0</v>
      </c>
      <c r="G359" s="20">
        <f t="shared" si="17"/>
        <v>2500000</v>
      </c>
    </row>
    <row r="360" spans="1:7" ht="15.75">
      <c r="A360" s="41" t="s">
        <v>257</v>
      </c>
      <c r="B360" s="19" t="s">
        <v>457</v>
      </c>
      <c r="C360" s="13" t="s">
        <v>258</v>
      </c>
      <c r="D360" s="13"/>
      <c r="E360" s="20">
        <f aca="true" t="shared" si="18" ref="E360:F362">E361</f>
        <v>3800000</v>
      </c>
      <c r="F360" s="20">
        <f t="shared" si="18"/>
        <v>0</v>
      </c>
      <c r="G360" s="20">
        <f t="shared" si="17"/>
        <v>3800000</v>
      </c>
    </row>
    <row r="361" spans="1:7" ht="31.5">
      <c r="A361" s="41" t="s">
        <v>477</v>
      </c>
      <c r="B361" s="19" t="s">
        <v>457</v>
      </c>
      <c r="C361" s="13" t="s">
        <v>478</v>
      </c>
      <c r="D361" s="13"/>
      <c r="E361" s="20">
        <f t="shared" si="18"/>
        <v>3800000</v>
      </c>
      <c r="F361" s="20">
        <f t="shared" si="18"/>
        <v>0</v>
      </c>
      <c r="G361" s="20">
        <f t="shared" si="17"/>
        <v>3800000</v>
      </c>
    </row>
    <row r="362" spans="1:7" ht="31.5">
      <c r="A362" s="23" t="s">
        <v>202</v>
      </c>
      <c r="B362" s="19" t="s">
        <v>457</v>
      </c>
      <c r="C362" s="13" t="s">
        <v>478</v>
      </c>
      <c r="D362" s="13">
        <v>200</v>
      </c>
      <c r="E362" s="20">
        <f t="shared" si="18"/>
        <v>3800000</v>
      </c>
      <c r="F362" s="20">
        <f t="shared" si="18"/>
        <v>0</v>
      </c>
      <c r="G362" s="20">
        <f t="shared" si="17"/>
        <v>3800000</v>
      </c>
    </row>
    <row r="363" spans="1:7" ht="31.5">
      <c r="A363" s="23" t="s">
        <v>204</v>
      </c>
      <c r="B363" s="19" t="s">
        <v>457</v>
      </c>
      <c r="C363" s="13" t="s">
        <v>478</v>
      </c>
      <c r="D363" s="13">
        <v>240</v>
      </c>
      <c r="E363" s="20">
        <v>3800000</v>
      </c>
      <c r="F363" s="20">
        <v>0</v>
      </c>
      <c r="G363" s="20">
        <f t="shared" si="17"/>
        <v>3800000</v>
      </c>
    </row>
    <row r="364" spans="1:7" ht="31.5">
      <c r="A364" s="23" t="s">
        <v>479</v>
      </c>
      <c r="B364" s="19" t="s">
        <v>457</v>
      </c>
      <c r="C364" s="13" t="s">
        <v>480</v>
      </c>
      <c r="D364" s="13"/>
      <c r="E364" s="20">
        <f>SUM(E370,E365)</f>
        <v>43988634.7</v>
      </c>
      <c r="F364" s="20">
        <f>SUM(F370,F365)</f>
        <v>23934301.19</v>
      </c>
      <c r="G364" s="20">
        <f t="shared" si="17"/>
        <v>67922935.89</v>
      </c>
    </row>
    <row r="365" spans="1:7" ht="94.5">
      <c r="A365" s="23" t="s">
        <v>481</v>
      </c>
      <c r="B365" s="19" t="s">
        <v>457</v>
      </c>
      <c r="C365" s="13" t="s">
        <v>482</v>
      </c>
      <c r="D365" s="13"/>
      <c r="E365" s="20">
        <f>SUM(E366,E368)</f>
        <v>23270658.4</v>
      </c>
      <c r="F365" s="20">
        <f>SUM(F366,F368)</f>
        <v>23936074.53</v>
      </c>
      <c r="G365" s="25">
        <f t="shared" si="17"/>
        <v>47206732.93</v>
      </c>
    </row>
    <row r="366" spans="1:7" ht="31.5">
      <c r="A366" s="26" t="s">
        <v>202</v>
      </c>
      <c r="B366" s="27" t="s">
        <v>457</v>
      </c>
      <c r="C366" s="13" t="s">
        <v>482</v>
      </c>
      <c r="D366" s="28">
        <v>200</v>
      </c>
      <c r="E366" s="20">
        <f>E367</f>
        <v>0</v>
      </c>
      <c r="F366" s="20">
        <f>F367</f>
        <v>3879187.04</v>
      </c>
      <c r="G366" s="25">
        <f t="shared" si="17"/>
        <v>3879187.04</v>
      </c>
    </row>
    <row r="367" spans="1:7" ht="31.5">
      <c r="A367" s="26" t="s">
        <v>204</v>
      </c>
      <c r="B367" s="27" t="s">
        <v>457</v>
      </c>
      <c r="C367" s="13" t="s">
        <v>482</v>
      </c>
      <c r="D367" s="28">
        <v>240</v>
      </c>
      <c r="E367" s="20">
        <v>0</v>
      </c>
      <c r="F367" s="20">
        <v>3879187.04</v>
      </c>
      <c r="G367" s="25">
        <f t="shared" si="17"/>
        <v>3879187.04</v>
      </c>
    </row>
    <row r="368" spans="1:7" s="54" customFormat="1" ht="31.5">
      <c r="A368" s="23" t="s">
        <v>266</v>
      </c>
      <c r="B368" s="19" t="s">
        <v>457</v>
      </c>
      <c r="C368" s="13" t="s">
        <v>482</v>
      </c>
      <c r="D368" s="13">
        <v>600</v>
      </c>
      <c r="E368" s="20">
        <f>E369</f>
        <v>23270658.4</v>
      </c>
      <c r="F368" s="20">
        <f>F369</f>
        <v>20056887.490000002</v>
      </c>
      <c r="G368" s="25">
        <f t="shared" si="17"/>
        <v>43327545.89</v>
      </c>
    </row>
    <row r="369" spans="1:7" s="54" customFormat="1" ht="15.75">
      <c r="A369" s="21" t="s">
        <v>267</v>
      </c>
      <c r="B369" s="19" t="s">
        <v>457</v>
      </c>
      <c r="C369" s="13" t="s">
        <v>482</v>
      </c>
      <c r="D369" s="13">
        <v>610</v>
      </c>
      <c r="E369" s="20">
        <v>23270658.4</v>
      </c>
      <c r="F369" s="20">
        <f>12900000+1773.33+7155114.16</f>
        <v>20056887.490000002</v>
      </c>
      <c r="G369" s="25">
        <f t="shared" si="17"/>
        <v>43327545.89</v>
      </c>
    </row>
    <row r="370" spans="1:7" s="54" customFormat="1" ht="126">
      <c r="A370" s="55" t="s">
        <v>483</v>
      </c>
      <c r="B370" s="27" t="s">
        <v>457</v>
      </c>
      <c r="C370" s="28" t="s">
        <v>484</v>
      </c>
      <c r="D370" s="28"/>
      <c r="E370" s="29">
        <f>E371</f>
        <v>20717976.3</v>
      </c>
      <c r="F370" s="20">
        <f>F371</f>
        <v>-1773.34</v>
      </c>
      <c r="G370" s="20">
        <f t="shared" si="17"/>
        <v>20716202.96</v>
      </c>
    </row>
    <row r="371" spans="1:7" ht="31.5">
      <c r="A371" s="26" t="s">
        <v>202</v>
      </c>
      <c r="B371" s="27" t="s">
        <v>457</v>
      </c>
      <c r="C371" s="28" t="s">
        <v>484</v>
      </c>
      <c r="D371" s="28">
        <v>200</v>
      </c>
      <c r="E371" s="29">
        <f>E372</f>
        <v>20717976.3</v>
      </c>
      <c r="F371" s="20">
        <f>F372</f>
        <v>-1773.34</v>
      </c>
      <c r="G371" s="20">
        <f t="shared" si="17"/>
        <v>20716202.96</v>
      </c>
    </row>
    <row r="372" spans="1:7" ht="31.5">
      <c r="A372" s="26" t="s">
        <v>204</v>
      </c>
      <c r="B372" s="27" t="s">
        <v>457</v>
      </c>
      <c r="C372" s="28" t="s">
        <v>484</v>
      </c>
      <c r="D372" s="28">
        <v>240</v>
      </c>
      <c r="E372" s="29">
        <f>20197709.3+581827.02-61560.02</f>
        <v>20717976.3</v>
      </c>
      <c r="F372" s="20">
        <f>-0.01-1773.33</f>
        <v>-1773.34</v>
      </c>
      <c r="G372" s="20">
        <f t="shared" si="17"/>
        <v>20716202.96</v>
      </c>
    </row>
    <row r="373" spans="1:7" ht="15.75">
      <c r="A373" s="18" t="s">
        <v>192</v>
      </c>
      <c r="B373" s="19" t="s">
        <v>457</v>
      </c>
      <c r="C373" s="13" t="s">
        <v>193</v>
      </c>
      <c r="D373" s="13"/>
      <c r="E373" s="20">
        <f aca="true" t="shared" si="19" ref="E373:F376">E374</f>
        <v>824134.5</v>
      </c>
      <c r="F373" s="20">
        <f t="shared" si="19"/>
        <v>0</v>
      </c>
      <c r="G373" s="20">
        <f t="shared" si="17"/>
        <v>824134.5</v>
      </c>
    </row>
    <row r="374" spans="1:7" ht="47.25">
      <c r="A374" s="21" t="s">
        <v>229</v>
      </c>
      <c r="B374" s="19" t="s">
        <v>457</v>
      </c>
      <c r="C374" s="13" t="s">
        <v>230</v>
      </c>
      <c r="D374" s="13"/>
      <c r="E374" s="20">
        <f t="shared" si="19"/>
        <v>824134.5</v>
      </c>
      <c r="F374" s="20">
        <f t="shared" si="19"/>
        <v>0</v>
      </c>
      <c r="G374" s="20">
        <f t="shared" si="17"/>
        <v>824134.5</v>
      </c>
    </row>
    <row r="375" spans="1:7" ht="63">
      <c r="A375" s="56" t="s">
        <v>485</v>
      </c>
      <c r="B375" s="57" t="s">
        <v>457</v>
      </c>
      <c r="C375" s="57" t="s">
        <v>486</v>
      </c>
      <c r="D375" s="57"/>
      <c r="E375" s="29">
        <f t="shared" si="19"/>
        <v>824134.5</v>
      </c>
      <c r="F375" s="20">
        <f t="shared" si="19"/>
        <v>0</v>
      </c>
      <c r="G375" s="20">
        <f t="shared" si="17"/>
        <v>824134.5</v>
      </c>
    </row>
    <row r="376" spans="1:7" ht="31.5">
      <c r="A376" s="56" t="s">
        <v>202</v>
      </c>
      <c r="B376" s="57" t="s">
        <v>457</v>
      </c>
      <c r="C376" s="57" t="s">
        <v>486</v>
      </c>
      <c r="D376" s="57" t="s">
        <v>203</v>
      </c>
      <c r="E376" s="29">
        <f t="shared" si="19"/>
        <v>824134.5</v>
      </c>
      <c r="F376" s="20">
        <f t="shared" si="19"/>
        <v>0</v>
      </c>
      <c r="G376" s="20">
        <f t="shared" si="17"/>
        <v>824134.5</v>
      </c>
    </row>
    <row r="377" spans="1:7" ht="31.5">
      <c r="A377" s="56" t="s">
        <v>204</v>
      </c>
      <c r="B377" s="57" t="s">
        <v>457</v>
      </c>
      <c r="C377" s="57" t="s">
        <v>486</v>
      </c>
      <c r="D377" s="57" t="s">
        <v>205</v>
      </c>
      <c r="E377" s="29">
        <v>824134.5</v>
      </c>
      <c r="F377" s="20">
        <v>0</v>
      </c>
      <c r="G377" s="20">
        <f t="shared" si="17"/>
        <v>824134.5</v>
      </c>
    </row>
    <row r="378" spans="1:7" ht="31.5">
      <c r="A378" s="58" t="s">
        <v>487</v>
      </c>
      <c r="B378" s="16" t="s">
        <v>488</v>
      </c>
      <c r="C378" s="38"/>
      <c r="D378" s="38"/>
      <c r="E378" s="17">
        <f aca="true" t="shared" si="20" ref="E378:F381">E379</f>
        <v>125000</v>
      </c>
      <c r="F378" s="17">
        <f t="shared" si="20"/>
        <v>0</v>
      </c>
      <c r="G378" s="17">
        <f t="shared" si="17"/>
        <v>125000</v>
      </c>
    </row>
    <row r="379" spans="1:7" ht="47.25">
      <c r="A379" s="21" t="s">
        <v>435</v>
      </c>
      <c r="B379" s="19" t="s">
        <v>488</v>
      </c>
      <c r="C379" s="13" t="s">
        <v>436</v>
      </c>
      <c r="D379" s="19"/>
      <c r="E379" s="20">
        <f t="shared" si="20"/>
        <v>125000</v>
      </c>
      <c r="F379" s="20">
        <f t="shared" si="20"/>
        <v>0</v>
      </c>
      <c r="G379" s="20">
        <f t="shared" si="17"/>
        <v>125000</v>
      </c>
    </row>
    <row r="380" spans="1:7" ht="31.5">
      <c r="A380" s="21" t="s">
        <v>489</v>
      </c>
      <c r="B380" s="19" t="s">
        <v>488</v>
      </c>
      <c r="C380" s="13" t="s">
        <v>490</v>
      </c>
      <c r="D380" s="19"/>
      <c r="E380" s="20">
        <f t="shared" si="20"/>
        <v>125000</v>
      </c>
      <c r="F380" s="20">
        <f t="shared" si="20"/>
        <v>0</v>
      </c>
      <c r="G380" s="20">
        <f t="shared" si="17"/>
        <v>125000</v>
      </c>
    </row>
    <row r="381" spans="1:7" ht="31.5">
      <c r="A381" s="23" t="s">
        <v>202</v>
      </c>
      <c r="B381" s="19" t="s">
        <v>488</v>
      </c>
      <c r="C381" s="13" t="s">
        <v>490</v>
      </c>
      <c r="D381" s="13">
        <v>200</v>
      </c>
      <c r="E381" s="20">
        <f t="shared" si="20"/>
        <v>125000</v>
      </c>
      <c r="F381" s="20">
        <f t="shared" si="20"/>
        <v>0</v>
      </c>
      <c r="G381" s="20">
        <f t="shared" si="17"/>
        <v>125000</v>
      </c>
    </row>
    <row r="382" spans="1:7" s="6" customFormat="1" ht="31.5">
      <c r="A382" s="23" t="s">
        <v>204</v>
      </c>
      <c r="B382" s="19" t="s">
        <v>488</v>
      </c>
      <c r="C382" s="13" t="s">
        <v>490</v>
      </c>
      <c r="D382" s="13">
        <v>240</v>
      </c>
      <c r="E382" s="20">
        <v>125000</v>
      </c>
      <c r="F382" s="20">
        <v>0</v>
      </c>
      <c r="G382" s="20">
        <f t="shared" si="17"/>
        <v>125000</v>
      </c>
    </row>
    <row r="383" spans="1:7" s="30" customFormat="1" ht="15.75">
      <c r="A383" s="11" t="s">
        <v>491</v>
      </c>
      <c r="B383" s="12" t="s">
        <v>492</v>
      </c>
      <c r="C383" s="39"/>
      <c r="D383" s="39"/>
      <c r="E383" s="14">
        <f>SUM(E384,E407,E443,E461,E480)</f>
        <v>2728888127</v>
      </c>
      <c r="F383" s="14">
        <f>SUM(F384,F407,F443,F461,F480)</f>
        <v>-8738670.4</v>
      </c>
      <c r="G383" s="14">
        <f t="shared" si="17"/>
        <v>2720149456.6</v>
      </c>
    </row>
    <row r="384" spans="1:7" s="30" customFormat="1" ht="15.75">
      <c r="A384" s="15" t="s">
        <v>493</v>
      </c>
      <c r="B384" s="16" t="s">
        <v>494</v>
      </c>
      <c r="C384" s="39"/>
      <c r="D384" s="39"/>
      <c r="E384" s="17">
        <f>SUM(E385,E402)</f>
        <v>881333942</v>
      </c>
      <c r="F384" s="17">
        <f>SUM(F385,F402)</f>
        <v>0</v>
      </c>
      <c r="G384" s="17">
        <f t="shared" si="17"/>
        <v>881333942</v>
      </c>
    </row>
    <row r="385" spans="1:7" s="6" customFormat="1" ht="31.5">
      <c r="A385" s="21" t="s">
        <v>495</v>
      </c>
      <c r="B385" s="19" t="s">
        <v>494</v>
      </c>
      <c r="C385" s="13" t="s">
        <v>496</v>
      </c>
      <c r="D385" s="13"/>
      <c r="E385" s="20">
        <f>E386</f>
        <v>880733942</v>
      </c>
      <c r="F385" s="20">
        <f>F386</f>
        <v>0</v>
      </c>
      <c r="G385" s="20">
        <f t="shared" si="17"/>
        <v>880733942</v>
      </c>
    </row>
    <row r="386" spans="1:7" s="6" customFormat="1" ht="31.5">
      <c r="A386" s="41" t="s">
        <v>497</v>
      </c>
      <c r="B386" s="19" t="s">
        <v>494</v>
      </c>
      <c r="C386" s="13" t="s">
        <v>498</v>
      </c>
      <c r="D386" s="13"/>
      <c r="E386" s="20">
        <f>SUM(E387,E393,E396,E399)</f>
        <v>880733942</v>
      </c>
      <c r="F386" s="20">
        <f>SUM(F387,F393,F396,F399)</f>
        <v>0</v>
      </c>
      <c r="G386" s="20">
        <f t="shared" si="17"/>
        <v>880733942</v>
      </c>
    </row>
    <row r="387" spans="1:7" s="30" customFormat="1" ht="47.25">
      <c r="A387" s="59" t="s">
        <v>499</v>
      </c>
      <c r="B387" s="27" t="s">
        <v>494</v>
      </c>
      <c r="C387" s="28" t="s">
        <v>500</v>
      </c>
      <c r="D387" s="28"/>
      <c r="E387" s="29">
        <f>SUM(E388,E391)</f>
        <v>535279469</v>
      </c>
      <c r="F387" s="20">
        <f>SUM(F388,F391)</f>
        <v>0</v>
      </c>
      <c r="G387" s="20">
        <f t="shared" si="17"/>
        <v>535279469</v>
      </c>
    </row>
    <row r="388" spans="1:7" s="30" customFormat="1" ht="31.5">
      <c r="A388" s="32" t="s">
        <v>266</v>
      </c>
      <c r="B388" s="27" t="s">
        <v>494</v>
      </c>
      <c r="C388" s="28" t="s">
        <v>500</v>
      </c>
      <c r="D388" s="28">
        <v>600</v>
      </c>
      <c r="E388" s="29">
        <f>SUM(E389:E390)</f>
        <v>527189869</v>
      </c>
      <c r="F388" s="20">
        <f>SUM(F389:F390)</f>
        <v>0</v>
      </c>
      <c r="G388" s="20">
        <f t="shared" si="17"/>
        <v>527189869</v>
      </c>
    </row>
    <row r="389" spans="1:7" s="6" customFormat="1" ht="15.75">
      <c r="A389" s="32" t="s">
        <v>267</v>
      </c>
      <c r="B389" s="27" t="s">
        <v>494</v>
      </c>
      <c r="C389" s="28" t="s">
        <v>500</v>
      </c>
      <c r="D389" s="28">
        <v>610</v>
      </c>
      <c r="E389" s="29">
        <v>525801935</v>
      </c>
      <c r="F389" s="20">
        <v>0</v>
      </c>
      <c r="G389" s="20">
        <f t="shared" si="17"/>
        <v>525801935</v>
      </c>
    </row>
    <row r="390" spans="1:7" s="6" customFormat="1" ht="47.25">
      <c r="A390" s="32" t="s">
        <v>276</v>
      </c>
      <c r="B390" s="27" t="s">
        <v>494</v>
      </c>
      <c r="C390" s="28" t="s">
        <v>500</v>
      </c>
      <c r="D390" s="28">
        <v>630</v>
      </c>
      <c r="E390" s="29">
        <v>1387934</v>
      </c>
      <c r="F390" s="20">
        <v>0</v>
      </c>
      <c r="G390" s="20">
        <f t="shared" si="17"/>
        <v>1387934</v>
      </c>
    </row>
    <row r="391" spans="1:7" s="6" customFormat="1" ht="15.75">
      <c r="A391" s="32" t="s">
        <v>206</v>
      </c>
      <c r="B391" s="27" t="s">
        <v>494</v>
      </c>
      <c r="C391" s="28" t="s">
        <v>500</v>
      </c>
      <c r="D391" s="28">
        <v>800</v>
      </c>
      <c r="E391" s="29">
        <f>E392</f>
        <v>8089600</v>
      </c>
      <c r="F391" s="20">
        <f>F392</f>
        <v>0</v>
      </c>
      <c r="G391" s="20">
        <f aca="true" t="shared" si="21" ref="G391:G454">SUM(E391:F391)</f>
        <v>8089600</v>
      </c>
    </row>
    <row r="392" spans="1:7" s="6" customFormat="1" ht="63">
      <c r="A392" s="32" t="s">
        <v>358</v>
      </c>
      <c r="B392" s="27" t="s">
        <v>494</v>
      </c>
      <c r="C392" s="28" t="s">
        <v>500</v>
      </c>
      <c r="D392" s="28">
        <v>810</v>
      </c>
      <c r="E392" s="29">
        <v>8089600</v>
      </c>
      <c r="F392" s="20">
        <v>0</v>
      </c>
      <c r="G392" s="20">
        <f t="shared" si="21"/>
        <v>8089600</v>
      </c>
    </row>
    <row r="393" spans="1:7" s="6" customFormat="1" ht="47.25">
      <c r="A393" s="41" t="s">
        <v>501</v>
      </c>
      <c r="B393" s="19" t="s">
        <v>494</v>
      </c>
      <c r="C393" s="13" t="s">
        <v>502</v>
      </c>
      <c r="D393" s="13"/>
      <c r="E393" s="20">
        <f>E394</f>
        <v>185730000</v>
      </c>
      <c r="F393" s="20">
        <f>F394</f>
        <v>-12446578</v>
      </c>
      <c r="G393" s="20">
        <f t="shared" si="21"/>
        <v>173283422</v>
      </c>
    </row>
    <row r="394" spans="1:7" s="6" customFormat="1" ht="31.5">
      <c r="A394" s="21" t="s">
        <v>266</v>
      </c>
      <c r="B394" s="19" t="s">
        <v>494</v>
      </c>
      <c r="C394" s="13" t="s">
        <v>502</v>
      </c>
      <c r="D394" s="13">
        <v>600</v>
      </c>
      <c r="E394" s="20">
        <f>E395</f>
        <v>185730000</v>
      </c>
      <c r="F394" s="20">
        <f>F395</f>
        <v>-12446578</v>
      </c>
      <c r="G394" s="20">
        <f t="shared" si="21"/>
        <v>173283422</v>
      </c>
    </row>
    <row r="395" spans="1:7" s="6" customFormat="1" ht="15.75">
      <c r="A395" s="21" t="s">
        <v>267</v>
      </c>
      <c r="B395" s="19" t="s">
        <v>494</v>
      </c>
      <c r="C395" s="13" t="s">
        <v>502</v>
      </c>
      <c r="D395" s="13">
        <v>610</v>
      </c>
      <c r="E395" s="20">
        <v>185730000</v>
      </c>
      <c r="F395" s="20">
        <f>-12446578</f>
        <v>-12446578</v>
      </c>
      <c r="G395" s="20">
        <f t="shared" si="21"/>
        <v>173283422</v>
      </c>
    </row>
    <row r="396" spans="1:7" s="6" customFormat="1" ht="78.75">
      <c r="A396" s="60" t="s">
        <v>503</v>
      </c>
      <c r="B396" s="27" t="s">
        <v>494</v>
      </c>
      <c r="C396" s="28" t="s">
        <v>504</v>
      </c>
      <c r="D396" s="28"/>
      <c r="E396" s="29">
        <f>E397</f>
        <v>139074473</v>
      </c>
      <c r="F396" s="20">
        <f>F397</f>
        <v>12446578</v>
      </c>
      <c r="G396" s="20">
        <f t="shared" si="21"/>
        <v>151521051</v>
      </c>
    </row>
    <row r="397" spans="1:7" s="30" customFormat="1" ht="31.5">
      <c r="A397" s="32" t="s">
        <v>266</v>
      </c>
      <c r="B397" s="27" t="s">
        <v>494</v>
      </c>
      <c r="C397" s="28" t="s">
        <v>504</v>
      </c>
      <c r="D397" s="28">
        <v>600</v>
      </c>
      <c r="E397" s="29">
        <f>E398</f>
        <v>139074473</v>
      </c>
      <c r="F397" s="20">
        <f>F398</f>
        <v>12446578</v>
      </c>
      <c r="G397" s="20">
        <f t="shared" si="21"/>
        <v>151521051</v>
      </c>
    </row>
    <row r="398" spans="1:7" s="30" customFormat="1" ht="15.75">
      <c r="A398" s="32" t="s">
        <v>267</v>
      </c>
      <c r="B398" s="27" t="s">
        <v>494</v>
      </c>
      <c r="C398" s="28" t="s">
        <v>504</v>
      </c>
      <c r="D398" s="28">
        <v>610</v>
      </c>
      <c r="E398" s="29">
        <f>132120749+6953724</f>
        <v>139074473</v>
      </c>
      <c r="F398" s="20">
        <f>12446578</f>
        <v>12446578</v>
      </c>
      <c r="G398" s="20">
        <f t="shared" si="21"/>
        <v>151521051</v>
      </c>
    </row>
    <row r="399" spans="1:7" ht="31.5">
      <c r="A399" s="41" t="s">
        <v>505</v>
      </c>
      <c r="B399" s="19" t="s">
        <v>494</v>
      </c>
      <c r="C399" s="13" t="s">
        <v>506</v>
      </c>
      <c r="D399" s="13"/>
      <c r="E399" s="20">
        <f>E400</f>
        <v>20650000</v>
      </c>
      <c r="F399" s="20">
        <f>F400</f>
        <v>0</v>
      </c>
      <c r="G399" s="20">
        <f t="shared" si="21"/>
        <v>20650000</v>
      </c>
    </row>
    <row r="400" spans="1:7" ht="31.5">
      <c r="A400" s="21" t="s">
        <v>266</v>
      </c>
      <c r="B400" s="19" t="s">
        <v>494</v>
      </c>
      <c r="C400" s="13" t="s">
        <v>506</v>
      </c>
      <c r="D400" s="13">
        <v>600</v>
      </c>
      <c r="E400" s="20">
        <f>E401</f>
        <v>20650000</v>
      </c>
      <c r="F400" s="20">
        <f>F401</f>
        <v>0</v>
      </c>
      <c r="G400" s="20">
        <f t="shared" si="21"/>
        <v>20650000</v>
      </c>
    </row>
    <row r="401" spans="1:7" ht="15.75">
      <c r="A401" s="21" t="s">
        <v>267</v>
      </c>
      <c r="B401" s="19" t="s">
        <v>494</v>
      </c>
      <c r="C401" s="13" t="s">
        <v>506</v>
      </c>
      <c r="D401" s="13">
        <v>610</v>
      </c>
      <c r="E401" s="20">
        <v>20650000</v>
      </c>
      <c r="F401" s="20">
        <v>0</v>
      </c>
      <c r="G401" s="20">
        <f t="shared" si="21"/>
        <v>20650000</v>
      </c>
    </row>
    <row r="402" spans="1:7" ht="47.25">
      <c r="A402" s="21" t="s">
        <v>268</v>
      </c>
      <c r="B402" s="19" t="s">
        <v>494</v>
      </c>
      <c r="C402" s="13" t="s">
        <v>269</v>
      </c>
      <c r="D402" s="13"/>
      <c r="E402" s="20">
        <f>SUM(E403)</f>
        <v>600000</v>
      </c>
      <c r="F402" s="20">
        <f>SUM(F403)</f>
        <v>0</v>
      </c>
      <c r="G402" s="20">
        <f t="shared" si="21"/>
        <v>600000</v>
      </c>
    </row>
    <row r="403" spans="1:7" ht="47.25">
      <c r="A403" s="41" t="s">
        <v>270</v>
      </c>
      <c r="B403" s="19" t="s">
        <v>494</v>
      </c>
      <c r="C403" s="13" t="s">
        <v>271</v>
      </c>
      <c r="D403" s="13"/>
      <c r="E403" s="20">
        <f aca="true" t="shared" si="22" ref="E403:F405">E404</f>
        <v>600000</v>
      </c>
      <c r="F403" s="20">
        <f t="shared" si="22"/>
        <v>0</v>
      </c>
      <c r="G403" s="20">
        <f t="shared" si="21"/>
        <v>600000</v>
      </c>
    </row>
    <row r="404" spans="1:7" ht="31.5">
      <c r="A404" s="41" t="s">
        <v>507</v>
      </c>
      <c r="B404" s="19" t="s">
        <v>494</v>
      </c>
      <c r="C404" s="13" t="s">
        <v>508</v>
      </c>
      <c r="D404" s="13"/>
      <c r="E404" s="20">
        <f t="shared" si="22"/>
        <v>600000</v>
      </c>
      <c r="F404" s="20">
        <f t="shared" si="22"/>
        <v>0</v>
      </c>
      <c r="G404" s="20">
        <f t="shared" si="21"/>
        <v>600000</v>
      </c>
    </row>
    <row r="405" spans="1:7" ht="31.5">
      <c r="A405" s="21" t="s">
        <v>266</v>
      </c>
      <c r="B405" s="19" t="s">
        <v>494</v>
      </c>
      <c r="C405" s="13" t="s">
        <v>508</v>
      </c>
      <c r="D405" s="13">
        <v>600</v>
      </c>
      <c r="E405" s="20">
        <f t="shared" si="22"/>
        <v>600000</v>
      </c>
      <c r="F405" s="20">
        <f t="shared" si="22"/>
        <v>0</v>
      </c>
      <c r="G405" s="20">
        <f t="shared" si="21"/>
        <v>600000</v>
      </c>
    </row>
    <row r="406" spans="1:7" s="30" customFormat="1" ht="15.75">
      <c r="A406" s="21" t="s">
        <v>267</v>
      </c>
      <c r="B406" s="19" t="s">
        <v>494</v>
      </c>
      <c r="C406" s="13" t="s">
        <v>508</v>
      </c>
      <c r="D406" s="13">
        <v>610</v>
      </c>
      <c r="E406" s="20">
        <v>600000</v>
      </c>
      <c r="F406" s="20">
        <v>0</v>
      </c>
      <c r="G406" s="20">
        <f t="shared" si="21"/>
        <v>600000</v>
      </c>
    </row>
    <row r="407" spans="1:7" s="30" customFormat="1" ht="15.75">
      <c r="A407" s="15" t="s">
        <v>509</v>
      </c>
      <c r="B407" s="16" t="s">
        <v>510</v>
      </c>
      <c r="C407" s="13"/>
      <c r="D407" s="13"/>
      <c r="E407" s="17">
        <f>SUM(E408)</f>
        <v>1436513336</v>
      </c>
      <c r="F407" s="17">
        <f>SUM(F408)</f>
        <v>0</v>
      </c>
      <c r="G407" s="17">
        <f t="shared" si="21"/>
        <v>1436513336</v>
      </c>
    </row>
    <row r="408" spans="1:7" s="6" customFormat="1" ht="31.5">
      <c r="A408" s="21" t="s">
        <v>495</v>
      </c>
      <c r="B408" s="19" t="s">
        <v>510</v>
      </c>
      <c r="C408" s="13" t="s">
        <v>496</v>
      </c>
      <c r="D408" s="13"/>
      <c r="E408" s="20">
        <f>SUM(E409,E429)</f>
        <v>1436513336</v>
      </c>
      <c r="F408" s="20">
        <f>SUM(F409,F429)</f>
        <v>0</v>
      </c>
      <c r="G408" s="20">
        <f t="shared" si="21"/>
        <v>1436513336</v>
      </c>
    </row>
    <row r="409" spans="1:7" s="1" customFormat="1" ht="31.5">
      <c r="A409" s="41" t="s">
        <v>511</v>
      </c>
      <c r="B409" s="19" t="s">
        <v>510</v>
      </c>
      <c r="C409" s="13" t="s">
        <v>512</v>
      </c>
      <c r="D409" s="13"/>
      <c r="E409" s="20">
        <f>SUM(E410,E414,E417,E420,E423,E426)</f>
        <v>1291918097</v>
      </c>
      <c r="F409" s="20">
        <f>SUM(F410,F414,F417,F420,F423,F426)</f>
        <v>-2000000</v>
      </c>
      <c r="G409" s="20">
        <f t="shared" si="21"/>
        <v>1289918097</v>
      </c>
    </row>
    <row r="410" spans="1:7" s="1" customFormat="1" ht="31.5">
      <c r="A410" s="59" t="s">
        <v>513</v>
      </c>
      <c r="B410" s="27" t="s">
        <v>510</v>
      </c>
      <c r="C410" s="28" t="s">
        <v>514</v>
      </c>
      <c r="D410" s="28"/>
      <c r="E410" s="29">
        <f>E411</f>
        <v>974860959</v>
      </c>
      <c r="F410" s="20">
        <f>F411</f>
        <v>0</v>
      </c>
      <c r="G410" s="20">
        <f t="shared" si="21"/>
        <v>974860959</v>
      </c>
    </row>
    <row r="411" spans="1:7" s="1" customFormat="1" ht="31.5">
      <c r="A411" s="32" t="s">
        <v>266</v>
      </c>
      <c r="B411" s="27" t="s">
        <v>510</v>
      </c>
      <c r="C411" s="28" t="s">
        <v>514</v>
      </c>
      <c r="D411" s="28">
        <v>600</v>
      </c>
      <c r="E411" s="29">
        <f>E412+E413</f>
        <v>974860959</v>
      </c>
      <c r="F411" s="20">
        <f>F412+F413</f>
        <v>0</v>
      </c>
      <c r="G411" s="20">
        <f t="shared" si="21"/>
        <v>974860959</v>
      </c>
    </row>
    <row r="412" spans="1:7" s="6" customFormat="1" ht="15.75">
      <c r="A412" s="32" t="s">
        <v>267</v>
      </c>
      <c r="B412" s="27" t="s">
        <v>510</v>
      </c>
      <c r="C412" s="28" t="s">
        <v>514</v>
      </c>
      <c r="D412" s="28">
        <v>610</v>
      </c>
      <c r="E412" s="29">
        <v>932093824</v>
      </c>
      <c r="F412" s="20">
        <v>0</v>
      </c>
      <c r="G412" s="20">
        <f t="shared" si="21"/>
        <v>932093824</v>
      </c>
    </row>
    <row r="413" spans="1:7" s="6" customFormat="1" ht="47.25">
      <c r="A413" s="32" t="s">
        <v>276</v>
      </c>
      <c r="B413" s="27" t="s">
        <v>510</v>
      </c>
      <c r="C413" s="28" t="s">
        <v>514</v>
      </c>
      <c r="D413" s="28">
        <v>630</v>
      </c>
      <c r="E413" s="29">
        <v>42767135</v>
      </c>
      <c r="F413" s="20">
        <v>0</v>
      </c>
      <c r="G413" s="20">
        <f t="shared" si="21"/>
        <v>42767135</v>
      </c>
    </row>
    <row r="414" spans="1:7" s="6" customFormat="1" ht="47.25">
      <c r="A414" s="59" t="s">
        <v>515</v>
      </c>
      <c r="B414" s="27" t="s">
        <v>510</v>
      </c>
      <c r="C414" s="28" t="s">
        <v>516</v>
      </c>
      <c r="D414" s="28"/>
      <c r="E414" s="29">
        <f>E415</f>
        <v>2003778</v>
      </c>
      <c r="F414" s="20">
        <f>F415</f>
        <v>0</v>
      </c>
      <c r="G414" s="20">
        <f t="shared" si="21"/>
        <v>2003778</v>
      </c>
    </row>
    <row r="415" spans="1:7" s="6" customFormat="1" ht="31.5">
      <c r="A415" s="32" t="s">
        <v>266</v>
      </c>
      <c r="B415" s="27" t="s">
        <v>510</v>
      </c>
      <c r="C415" s="28" t="s">
        <v>516</v>
      </c>
      <c r="D415" s="28">
        <v>600</v>
      </c>
      <c r="E415" s="29">
        <f>E416</f>
        <v>2003778</v>
      </c>
      <c r="F415" s="20">
        <f>F416</f>
        <v>0</v>
      </c>
      <c r="G415" s="20">
        <f t="shared" si="21"/>
        <v>2003778</v>
      </c>
    </row>
    <row r="416" spans="1:7" s="6" customFormat="1" ht="15.75">
      <c r="A416" s="32" t="s">
        <v>267</v>
      </c>
      <c r="B416" s="27" t="s">
        <v>510</v>
      </c>
      <c r="C416" s="28" t="s">
        <v>516</v>
      </c>
      <c r="D416" s="28">
        <v>610</v>
      </c>
      <c r="E416" s="29">
        <v>2003778</v>
      </c>
      <c r="F416" s="20">
        <v>0</v>
      </c>
      <c r="G416" s="20">
        <f t="shared" si="21"/>
        <v>2003778</v>
      </c>
    </row>
    <row r="417" spans="1:7" s="6" customFormat="1" ht="31.5">
      <c r="A417" s="41" t="s">
        <v>517</v>
      </c>
      <c r="B417" s="19" t="s">
        <v>510</v>
      </c>
      <c r="C417" s="13" t="s">
        <v>518</v>
      </c>
      <c r="D417" s="13"/>
      <c r="E417" s="20">
        <f>E418</f>
        <v>243900000</v>
      </c>
      <c r="F417" s="20">
        <f>F418</f>
        <v>0</v>
      </c>
      <c r="G417" s="20">
        <f t="shared" si="21"/>
        <v>243900000</v>
      </c>
    </row>
    <row r="418" spans="1:7" s="6" customFormat="1" ht="31.5">
      <c r="A418" s="21" t="s">
        <v>266</v>
      </c>
      <c r="B418" s="19" t="s">
        <v>510</v>
      </c>
      <c r="C418" s="13" t="s">
        <v>518</v>
      </c>
      <c r="D418" s="13">
        <v>600</v>
      </c>
      <c r="E418" s="20">
        <f>E419</f>
        <v>243900000</v>
      </c>
      <c r="F418" s="20">
        <f>F419</f>
        <v>0</v>
      </c>
      <c r="G418" s="20">
        <f t="shared" si="21"/>
        <v>243900000</v>
      </c>
    </row>
    <row r="419" spans="1:7" s="6" customFormat="1" ht="15.75">
      <c r="A419" s="21" t="s">
        <v>267</v>
      </c>
      <c r="B419" s="19" t="s">
        <v>510</v>
      </c>
      <c r="C419" s="13" t="s">
        <v>518</v>
      </c>
      <c r="D419" s="13">
        <v>610</v>
      </c>
      <c r="E419" s="20">
        <f>240900000+3000000</f>
        <v>243900000</v>
      </c>
      <c r="F419" s="20">
        <v>0</v>
      </c>
      <c r="G419" s="20">
        <f t="shared" si="21"/>
        <v>243900000</v>
      </c>
    </row>
    <row r="420" spans="1:7" s="6" customFormat="1" ht="31.5">
      <c r="A420" s="41" t="s">
        <v>519</v>
      </c>
      <c r="B420" s="19" t="s">
        <v>510</v>
      </c>
      <c r="C420" s="13" t="s">
        <v>520</v>
      </c>
      <c r="D420" s="13"/>
      <c r="E420" s="20">
        <f>E421</f>
        <v>26000000</v>
      </c>
      <c r="F420" s="20">
        <f>F421</f>
        <v>-2000000</v>
      </c>
      <c r="G420" s="20">
        <f t="shared" si="21"/>
        <v>24000000</v>
      </c>
    </row>
    <row r="421" spans="1:7" s="6" customFormat="1" ht="31.5">
      <c r="A421" s="21" t="s">
        <v>266</v>
      </c>
      <c r="B421" s="19" t="s">
        <v>510</v>
      </c>
      <c r="C421" s="13" t="s">
        <v>520</v>
      </c>
      <c r="D421" s="13">
        <v>600</v>
      </c>
      <c r="E421" s="20">
        <f>E422</f>
        <v>26000000</v>
      </c>
      <c r="F421" s="20">
        <f>F422</f>
        <v>-2000000</v>
      </c>
      <c r="G421" s="20">
        <f t="shared" si="21"/>
        <v>24000000</v>
      </c>
    </row>
    <row r="422" spans="1:7" s="6" customFormat="1" ht="15.75">
      <c r="A422" s="21" t="s">
        <v>267</v>
      </c>
      <c r="B422" s="19" t="s">
        <v>510</v>
      </c>
      <c r="C422" s="13" t="s">
        <v>520</v>
      </c>
      <c r="D422" s="13">
        <v>610</v>
      </c>
      <c r="E422" s="20">
        <v>26000000</v>
      </c>
      <c r="F422" s="20">
        <f>-2000000</f>
        <v>-2000000</v>
      </c>
      <c r="G422" s="20">
        <f t="shared" si="21"/>
        <v>24000000</v>
      </c>
    </row>
    <row r="423" spans="1:7" s="6" customFormat="1" ht="47.25">
      <c r="A423" s="32" t="s">
        <v>521</v>
      </c>
      <c r="B423" s="27" t="s">
        <v>510</v>
      </c>
      <c r="C423" s="28" t="s">
        <v>522</v>
      </c>
      <c r="D423" s="28"/>
      <c r="E423" s="29">
        <f>E424</f>
        <v>45153360</v>
      </c>
      <c r="F423" s="20">
        <f>F424</f>
        <v>-45153360</v>
      </c>
      <c r="G423" s="20">
        <f t="shared" si="21"/>
        <v>0</v>
      </c>
    </row>
    <row r="424" spans="1:7" s="6" customFormat="1" ht="31.5">
      <c r="A424" s="32" t="s">
        <v>266</v>
      </c>
      <c r="B424" s="27" t="s">
        <v>510</v>
      </c>
      <c r="C424" s="28" t="s">
        <v>522</v>
      </c>
      <c r="D424" s="28">
        <v>600</v>
      </c>
      <c r="E424" s="29">
        <f>E425</f>
        <v>45153360</v>
      </c>
      <c r="F424" s="20">
        <f>F425</f>
        <v>-45153360</v>
      </c>
      <c r="G424" s="20">
        <f t="shared" si="21"/>
        <v>0</v>
      </c>
    </row>
    <row r="425" spans="1:7" s="61" customFormat="1" ht="16.5">
      <c r="A425" s="32" t="s">
        <v>267</v>
      </c>
      <c r="B425" s="27" t="s">
        <v>510</v>
      </c>
      <c r="C425" s="28" t="s">
        <v>522</v>
      </c>
      <c r="D425" s="28">
        <v>610</v>
      </c>
      <c r="E425" s="29">
        <v>45153360</v>
      </c>
      <c r="F425" s="20">
        <v>-45153360</v>
      </c>
      <c r="G425" s="20">
        <f t="shared" si="21"/>
        <v>0</v>
      </c>
    </row>
    <row r="426" spans="1:7" s="61" customFormat="1" ht="47.25">
      <c r="A426" s="32" t="s">
        <v>521</v>
      </c>
      <c r="B426" s="27" t="s">
        <v>510</v>
      </c>
      <c r="C426" s="28" t="s">
        <v>523</v>
      </c>
      <c r="D426" s="28"/>
      <c r="E426" s="29">
        <f>E427</f>
        <v>0</v>
      </c>
      <c r="F426" s="20">
        <f>F427</f>
        <v>45153360</v>
      </c>
      <c r="G426" s="25">
        <f t="shared" si="21"/>
        <v>45153360</v>
      </c>
    </row>
    <row r="427" spans="1:7" s="61" customFormat="1" ht="31.5">
      <c r="A427" s="32" t="s">
        <v>266</v>
      </c>
      <c r="B427" s="27" t="s">
        <v>510</v>
      </c>
      <c r="C427" s="28" t="s">
        <v>523</v>
      </c>
      <c r="D427" s="28">
        <v>600</v>
      </c>
      <c r="E427" s="29">
        <f>E428</f>
        <v>0</v>
      </c>
      <c r="F427" s="20">
        <f>F428</f>
        <v>45153360</v>
      </c>
      <c r="G427" s="25">
        <f t="shared" si="21"/>
        <v>45153360</v>
      </c>
    </row>
    <row r="428" spans="1:7" s="61" customFormat="1" ht="16.5">
      <c r="A428" s="32" t="s">
        <v>267</v>
      </c>
      <c r="B428" s="27" t="s">
        <v>510</v>
      </c>
      <c r="C428" s="28" t="s">
        <v>523</v>
      </c>
      <c r="D428" s="28">
        <v>610</v>
      </c>
      <c r="E428" s="29"/>
      <c r="F428" s="20">
        <f>45153360</f>
        <v>45153360</v>
      </c>
      <c r="G428" s="25">
        <f t="shared" si="21"/>
        <v>45153360</v>
      </c>
    </row>
    <row r="429" spans="1:7" s="61" customFormat="1" ht="47.25">
      <c r="A429" s="21" t="s">
        <v>524</v>
      </c>
      <c r="B429" s="19" t="s">
        <v>510</v>
      </c>
      <c r="C429" s="13" t="s">
        <v>525</v>
      </c>
      <c r="D429" s="13"/>
      <c r="E429" s="20">
        <f>SUM(E430,E434,E437,E440)</f>
        <v>144595239</v>
      </c>
      <c r="F429" s="20">
        <f>SUM(F430,F434,F437,F440)</f>
        <v>2000000</v>
      </c>
      <c r="G429" s="20">
        <f t="shared" si="21"/>
        <v>146595239</v>
      </c>
    </row>
    <row r="430" spans="1:7" s="61" customFormat="1" ht="47.25">
      <c r="A430" s="21" t="s">
        <v>526</v>
      </c>
      <c r="B430" s="19" t="s">
        <v>510</v>
      </c>
      <c r="C430" s="13" t="s">
        <v>527</v>
      </c>
      <c r="D430" s="13"/>
      <c r="E430" s="20">
        <f>E431</f>
        <v>38555664</v>
      </c>
      <c r="F430" s="20">
        <f>F431</f>
        <v>2000001</v>
      </c>
      <c r="G430" s="20">
        <f t="shared" si="21"/>
        <v>40555665</v>
      </c>
    </row>
    <row r="431" spans="1:7" s="61" customFormat="1" ht="31.5">
      <c r="A431" s="21" t="s">
        <v>266</v>
      </c>
      <c r="B431" s="19" t="s">
        <v>510</v>
      </c>
      <c r="C431" s="13" t="s">
        <v>527</v>
      </c>
      <c r="D431" s="13">
        <v>600</v>
      </c>
      <c r="E431" s="20">
        <f>SUM(E432:E433)</f>
        <v>38555664</v>
      </c>
      <c r="F431" s="20">
        <f>SUM(F432:F433)</f>
        <v>2000001</v>
      </c>
      <c r="G431" s="20">
        <f t="shared" si="21"/>
        <v>40555665</v>
      </c>
    </row>
    <row r="432" spans="1:7" s="61" customFormat="1" ht="16.5">
      <c r="A432" s="21" t="s">
        <v>267</v>
      </c>
      <c r="B432" s="19" t="s">
        <v>510</v>
      </c>
      <c r="C432" s="13" t="s">
        <v>527</v>
      </c>
      <c r="D432" s="13">
        <v>610</v>
      </c>
      <c r="E432" s="20">
        <v>35355664</v>
      </c>
      <c r="F432" s="20">
        <f>2000000+1</f>
        <v>2000001</v>
      </c>
      <c r="G432" s="20">
        <f t="shared" si="21"/>
        <v>37355665</v>
      </c>
    </row>
    <row r="433" spans="1:7" s="61" customFormat="1" ht="47.25">
      <c r="A433" s="21" t="s">
        <v>276</v>
      </c>
      <c r="B433" s="19" t="s">
        <v>510</v>
      </c>
      <c r="C433" s="13" t="s">
        <v>527</v>
      </c>
      <c r="D433" s="13">
        <v>630</v>
      </c>
      <c r="E433" s="20">
        <v>3200000</v>
      </c>
      <c r="F433" s="20">
        <v>0</v>
      </c>
      <c r="G433" s="20">
        <f t="shared" si="21"/>
        <v>3200000</v>
      </c>
    </row>
    <row r="434" spans="1:7" s="61" customFormat="1" ht="63">
      <c r="A434" s="32" t="s">
        <v>528</v>
      </c>
      <c r="B434" s="27" t="s">
        <v>510</v>
      </c>
      <c r="C434" s="28" t="s">
        <v>529</v>
      </c>
      <c r="D434" s="28"/>
      <c r="E434" s="29">
        <f>E435</f>
        <v>102361527</v>
      </c>
      <c r="F434" s="20">
        <f>F435</f>
        <v>-1</v>
      </c>
      <c r="G434" s="20">
        <f t="shared" si="21"/>
        <v>102361526</v>
      </c>
    </row>
    <row r="435" spans="1:7" s="61" customFormat="1" ht="31.5">
      <c r="A435" s="32" t="s">
        <v>266</v>
      </c>
      <c r="B435" s="27" t="s">
        <v>510</v>
      </c>
      <c r="C435" s="28" t="s">
        <v>529</v>
      </c>
      <c r="D435" s="28">
        <v>600</v>
      </c>
      <c r="E435" s="29">
        <f>E436</f>
        <v>102361527</v>
      </c>
      <c r="F435" s="20">
        <f>F436</f>
        <v>-1</v>
      </c>
      <c r="G435" s="20">
        <f t="shared" si="21"/>
        <v>102361526</v>
      </c>
    </row>
    <row r="436" spans="1:7" s="61" customFormat="1" ht="16.5">
      <c r="A436" s="32" t="s">
        <v>267</v>
      </c>
      <c r="B436" s="27" t="s">
        <v>510</v>
      </c>
      <c r="C436" s="28" t="s">
        <v>529</v>
      </c>
      <c r="D436" s="28">
        <v>610</v>
      </c>
      <c r="E436" s="29">
        <f>97243450+5118077</f>
        <v>102361527</v>
      </c>
      <c r="F436" s="20">
        <f>-1</f>
        <v>-1</v>
      </c>
      <c r="G436" s="20">
        <f t="shared" si="21"/>
        <v>102361526</v>
      </c>
    </row>
    <row r="437" spans="1:7" s="30" customFormat="1" ht="267.75">
      <c r="A437" s="32" t="s">
        <v>530</v>
      </c>
      <c r="B437" s="27" t="s">
        <v>510</v>
      </c>
      <c r="C437" s="28" t="s">
        <v>531</v>
      </c>
      <c r="D437" s="28"/>
      <c r="E437" s="29">
        <f>E438</f>
        <v>340560</v>
      </c>
      <c r="F437" s="20">
        <f>F438</f>
        <v>0</v>
      </c>
      <c r="G437" s="20">
        <f t="shared" si="21"/>
        <v>340560</v>
      </c>
    </row>
    <row r="438" spans="1:7" s="30" customFormat="1" ht="31.5">
      <c r="A438" s="32" t="s">
        <v>266</v>
      </c>
      <c r="B438" s="27" t="s">
        <v>510</v>
      </c>
      <c r="C438" s="28" t="s">
        <v>531</v>
      </c>
      <c r="D438" s="28">
        <v>600</v>
      </c>
      <c r="E438" s="29">
        <f>E439</f>
        <v>340560</v>
      </c>
      <c r="F438" s="20">
        <f>F439</f>
        <v>0</v>
      </c>
      <c r="G438" s="20">
        <f t="shared" si="21"/>
        <v>340560</v>
      </c>
    </row>
    <row r="439" spans="1:7" s="30" customFormat="1" ht="15.75">
      <c r="A439" s="32" t="s">
        <v>267</v>
      </c>
      <c r="B439" s="27" t="s">
        <v>510</v>
      </c>
      <c r="C439" s="28" t="s">
        <v>531</v>
      </c>
      <c r="D439" s="28">
        <v>610</v>
      </c>
      <c r="E439" s="29">
        <v>340560</v>
      </c>
      <c r="F439" s="20">
        <v>0</v>
      </c>
      <c r="G439" s="20">
        <f t="shared" si="21"/>
        <v>340560</v>
      </c>
    </row>
    <row r="440" spans="1:7" s="30" customFormat="1" ht="204.75">
      <c r="A440" s="32" t="s">
        <v>532</v>
      </c>
      <c r="B440" s="27" t="s">
        <v>510</v>
      </c>
      <c r="C440" s="28" t="s">
        <v>533</v>
      </c>
      <c r="D440" s="28"/>
      <c r="E440" s="29">
        <f>E441</f>
        <v>3337488</v>
      </c>
      <c r="F440" s="20">
        <f>F441</f>
        <v>0</v>
      </c>
      <c r="G440" s="20">
        <f t="shared" si="21"/>
        <v>3337488</v>
      </c>
    </row>
    <row r="441" spans="1:7" s="30" customFormat="1" ht="31.5">
      <c r="A441" s="32" t="s">
        <v>266</v>
      </c>
      <c r="B441" s="27" t="s">
        <v>510</v>
      </c>
      <c r="C441" s="28" t="s">
        <v>533</v>
      </c>
      <c r="D441" s="28">
        <v>600</v>
      </c>
      <c r="E441" s="29">
        <f>E442</f>
        <v>3337488</v>
      </c>
      <c r="F441" s="20">
        <f>F442</f>
        <v>0</v>
      </c>
      <c r="G441" s="20">
        <f t="shared" si="21"/>
        <v>3337488</v>
      </c>
    </row>
    <row r="442" spans="1:7" s="30" customFormat="1" ht="15.75">
      <c r="A442" s="32" t="s">
        <v>267</v>
      </c>
      <c r="B442" s="27" t="s">
        <v>510</v>
      </c>
      <c r="C442" s="28" t="s">
        <v>533</v>
      </c>
      <c r="D442" s="28">
        <v>610</v>
      </c>
      <c r="E442" s="29">
        <v>3337488</v>
      </c>
      <c r="F442" s="20">
        <v>0</v>
      </c>
      <c r="G442" s="20">
        <f t="shared" si="21"/>
        <v>3337488</v>
      </c>
    </row>
    <row r="443" spans="1:7" s="30" customFormat="1" ht="15.75">
      <c r="A443" s="58" t="s">
        <v>534</v>
      </c>
      <c r="B443" s="16" t="s">
        <v>535</v>
      </c>
      <c r="C443" s="38"/>
      <c r="D443" s="38"/>
      <c r="E443" s="17">
        <f>E444+E453</f>
        <v>236996000</v>
      </c>
      <c r="F443" s="17">
        <f>F444+F453</f>
        <v>0</v>
      </c>
      <c r="G443" s="17">
        <f t="shared" si="21"/>
        <v>236996000</v>
      </c>
    </row>
    <row r="444" spans="1:7" ht="31.5">
      <c r="A444" s="21" t="s">
        <v>495</v>
      </c>
      <c r="B444" s="19" t="s">
        <v>535</v>
      </c>
      <c r="C444" s="13" t="s">
        <v>496</v>
      </c>
      <c r="D444" s="13"/>
      <c r="E444" s="20">
        <f>E445</f>
        <v>80050000</v>
      </c>
      <c r="F444" s="20">
        <f>F445</f>
        <v>0</v>
      </c>
      <c r="G444" s="20">
        <f t="shared" si="21"/>
        <v>80050000</v>
      </c>
    </row>
    <row r="445" spans="1:7" ht="31.5">
      <c r="A445" s="21" t="s">
        <v>536</v>
      </c>
      <c r="B445" s="19" t="s">
        <v>535</v>
      </c>
      <c r="C445" s="13" t="s">
        <v>537</v>
      </c>
      <c r="D445" s="13"/>
      <c r="E445" s="20">
        <f>SUM(E446,E450)</f>
        <v>80050000</v>
      </c>
      <c r="F445" s="20">
        <f>SUM(F446,F450)</f>
        <v>0</v>
      </c>
      <c r="G445" s="20">
        <f t="shared" si="21"/>
        <v>80050000</v>
      </c>
    </row>
    <row r="446" spans="1:7" ht="31.5">
      <c r="A446" s="21" t="s">
        <v>538</v>
      </c>
      <c r="B446" s="19" t="s">
        <v>535</v>
      </c>
      <c r="C446" s="13" t="s">
        <v>539</v>
      </c>
      <c r="D446" s="13"/>
      <c r="E446" s="20">
        <f>E447</f>
        <v>79550000</v>
      </c>
      <c r="F446" s="20">
        <f>F447</f>
        <v>0</v>
      </c>
      <c r="G446" s="20">
        <f t="shared" si="21"/>
        <v>79550000</v>
      </c>
    </row>
    <row r="447" spans="1:7" ht="31.5">
      <c r="A447" s="21" t="s">
        <v>266</v>
      </c>
      <c r="B447" s="19" t="s">
        <v>535</v>
      </c>
      <c r="C447" s="13" t="s">
        <v>539</v>
      </c>
      <c r="D447" s="13">
        <v>600</v>
      </c>
      <c r="E447" s="20">
        <f>E448+E449</f>
        <v>79550000</v>
      </c>
      <c r="F447" s="20">
        <f>F448+F449</f>
        <v>0</v>
      </c>
      <c r="G447" s="20">
        <f t="shared" si="21"/>
        <v>79550000</v>
      </c>
    </row>
    <row r="448" spans="1:7" ht="15.75">
      <c r="A448" s="21" t="s">
        <v>267</v>
      </c>
      <c r="B448" s="19" t="s">
        <v>535</v>
      </c>
      <c r="C448" s="13" t="s">
        <v>539</v>
      </c>
      <c r="D448" s="13">
        <v>610</v>
      </c>
      <c r="E448" s="20">
        <v>78450000</v>
      </c>
      <c r="F448" s="20">
        <v>0</v>
      </c>
      <c r="G448" s="20">
        <f t="shared" si="21"/>
        <v>78450000</v>
      </c>
    </row>
    <row r="449" spans="1:7" ht="15.75">
      <c r="A449" s="21" t="s">
        <v>350</v>
      </c>
      <c r="B449" s="19" t="s">
        <v>535</v>
      </c>
      <c r="C449" s="13" t="s">
        <v>539</v>
      </c>
      <c r="D449" s="13">
        <v>620</v>
      </c>
      <c r="E449" s="20">
        <v>1100000</v>
      </c>
      <c r="F449" s="20">
        <v>0</v>
      </c>
      <c r="G449" s="20">
        <f t="shared" si="21"/>
        <v>1100000</v>
      </c>
    </row>
    <row r="450" spans="1:7" ht="31.5">
      <c r="A450" s="21" t="s">
        <v>540</v>
      </c>
      <c r="B450" s="19" t="s">
        <v>535</v>
      </c>
      <c r="C450" s="13" t="s">
        <v>541</v>
      </c>
      <c r="D450" s="13"/>
      <c r="E450" s="20">
        <f>E451</f>
        <v>500000</v>
      </c>
      <c r="F450" s="20">
        <f>F451</f>
        <v>0</v>
      </c>
      <c r="G450" s="20">
        <f t="shared" si="21"/>
        <v>500000</v>
      </c>
    </row>
    <row r="451" spans="1:7" ht="31.5">
      <c r="A451" s="21" t="s">
        <v>266</v>
      </c>
      <c r="B451" s="19" t="s">
        <v>535</v>
      </c>
      <c r="C451" s="13" t="s">
        <v>541</v>
      </c>
      <c r="D451" s="13">
        <v>600</v>
      </c>
      <c r="E451" s="20">
        <f>SUM(E452)</f>
        <v>500000</v>
      </c>
      <c r="F451" s="20">
        <f>SUM(F452)</f>
        <v>0</v>
      </c>
      <c r="G451" s="20">
        <f t="shared" si="21"/>
        <v>500000</v>
      </c>
    </row>
    <row r="452" spans="1:7" ht="15.75">
      <c r="A452" s="21" t="s">
        <v>267</v>
      </c>
      <c r="B452" s="19" t="s">
        <v>535</v>
      </c>
      <c r="C452" s="13" t="s">
        <v>541</v>
      </c>
      <c r="D452" s="13">
        <v>610</v>
      </c>
      <c r="E452" s="20">
        <v>500000</v>
      </c>
      <c r="F452" s="20">
        <v>0</v>
      </c>
      <c r="G452" s="20">
        <f t="shared" si="21"/>
        <v>500000</v>
      </c>
    </row>
    <row r="453" spans="1:7" ht="31.5">
      <c r="A453" s="21" t="s">
        <v>542</v>
      </c>
      <c r="B453" s="19" t="s">
        <v>535</v>
      </c>
      <c r="C453" s="13" t="s">
        <v>543</v>
      </c>
      <c r="D453" s="13"/>
      <c r="E453" s="20">
        <f>E454</f>
        <v>156946000</v>
      </c>
      <c r="F453" s="20">
        <f>F454</f>
        <v>0</v>
      </c>
      <c r="G453" s="20">
        <f t="shared" si="21"/>
        <v>156946000</v>
      </c>
    </row>
    <row r="454" spans="1:7" ht="47.25">
      <c r="A454" s="41" t="s">
        <v>544</v>
      </c>
      <c r="B454" s="19" t="s">
        <v>535</v>
      </c>
      <c r="C454" s="13" t="s">
        <v>545</v>
      </c>
      <c r="D454" s="13"/>
      <c r="E454" s="20">
        <f>SUM(E455,E458)</f>
        <v>156946000</v>
      </c>
      <c r="F454" s="20">
        <f>SUM(F455,F458)</f>
        <v>0</v>
      </c>
      <c r="G454" s="20">
        <f t="shared" si="21"/>
        <v>156946000</v>
      </c>
    </row>
    <row r="455" spans="1:7" ht="31.5">
      <c r="A455" s="41" t="s">
        <v>546</v>
      </c>
      <c r="B455" s="19" t="s">
        <v>535</v>
      </c>
      <c r="C455" s="13" t="s">
        <v>547</v>
      </c>
      <c r="D455" s="13"/>
      <c r="E455" s="20">
        <f>E456</f>
        <v>155516000</v>
      </c>
      <c r="F455" s="20">
        <f>F456</f>
        <v>0</v>
      </c>
      <c r="G455" s="20">
        <f aca="true" t="shared" si="23" ref="G455:G518">SUM(E455:F455)</f>
        <v>155516000</v>
      </c>
    </row>
    <row r="456" spans="1:7" ht="31.5">
      <c r="A456" s="21" t="s">
        <v>266</v>
      </c>
      <c r="B456" s="19" t="s">
        <v>535</v>
      </c>
      <c r="C456" s="13" t="s">
        <v>547</v>
      </c>
      <c r="D456" s="13">
        <v>600</v>
      </c>
      <c r="E456" s="20">
        <f>E457</f>
        <v>155516000</v>
      </c>
      <c r="F456" s="20">
        <f>F457</f>
        <v>0</v>
      </c>
      <c r="G456" s="20">
        <f t="shared" si="23"/>
        <v>155516000</v>
      </c>
    </row>
    <row r="457" spans="1:7" ht="15.75">
      <c r="A457" s="21" t="s">
        <v>267</v>
      </c>
      <c r="B457" s="19" t="s">
        <v>535</v>
      </c>
      <c r="C457" s="13" t="s">
        <v>547</v>
      </c>
      <c r="D457" s="13">
        <v>610</v>
      </c>
      <c r="E457" s="20">
        <v>155516000</v>
      </c>
      <c r="F457" s="20">
        <v>0</v>
      </c>
      <c r="G457" s="20">
        <f t="shared" si="23"/>
        <v>155516000</v>
      </c>
    </row>
    <row r="458" spans="1:7" ht="47.25">
      <c r="A458" s="41" t="s">
        <v>548</v>
      </c>
      <c r="B458" s="19" t="s">
        <v>535</v>
      </c>
      <c r="C458" s="13" t="s">
        <v>549</v>
      </c>
      <c r="D458" s="13"/>
      <c r="E458" s="20">
        <f>E459</f>
        <v>1430000</v>
      </c>
      <c r="F458" s="20">
        <f>F459</f>
        <v>0</v>
      </c>
      <c r="G458" s="20">
        <f t="shared" si="23"/>
        <v>1430000</v>
      </c>
    </row>
    <row r="459" spans="1:7" ht="31.5">
      <c r="A459" s="21" t="s">
        <v>266</v>
      </c>
      <c r="B459" s="19" t="s">
        <v>535</v>
      </c>
      <c r="C459" s="13" t="s">
        <v>549</v>
      </c>
      <c r="D459" s="13">
        <v>600</v>
      </c>
      <c r="E459" s="20">
        <f>E460</f>
        <v>1430000</v>
      </c>
      <c r="F459" s="20">
        <f>F460</f>
        <v>0</v>
      </c>
      <c r="G459" s="20">
        <f t="shared" si="23"/>
        <v>1430000</v>
      </c>
    </row>
    <row r="460" spans="1:7" ht="15.75">
      <c r="A460" s="21" t="s">
        <v>267</v>
      </c>
      <c r="B460" s="19" t="s">
        <v>535</v>
      </c>
      <c r="C460" s="13" t="s">
        <v>549</v>
      </c>
      <c r="D460" s="13">
        <v>610</v>
      </c>
      <c r="E460" s="20">
        <v>1430000</v>
      </c>
      <c r="F460" s="20">
        <v>0</v>
      </c>
      <c r="G460" s="20">
        <f t="shared" si="23"/>
        <v>1430000</v>
      </c>
    </row>
    <row r="461" spans="1:7" ht="15.75">
      <c r="A461" s="15" t="s">
        <v>550</v>
      </c>
      <c r="B461" s="16" t="s">
        <v>551</v>
      </c>
      <c r="C461" s="13"/>
      <c r="D461" s="13"/>
      <c r="E461" s="17">
        <f>E462+E475</f>
        <v>59956440</v>
      </c>
      <c r="F461" s="17">
        <f>F462+F475</f>
        <v>-8738670.4</v>
      </c>
      <c r="G461" s="17">
        <f t="shared" si="23"/>
        <v>51217769.6</v>
      </c>
    </row>
    <row r="462" spans="1:7" ht="31.5">
      <c r="A462" s="21" t="s">
        <v>552</v>
      </c>
      <c r="B462" s="19" t="s">
        <v>551</v>
      </c>
      <c r="C462" s="13" t="s">
        <v>553</v>
      </c>
      <c r="D462" s="13"/>
      <c r="E462" s="20">
        <f>SUM(E463,E466,E469,E472)</f>
        <v>59806440</v>
      </c>
      <c r="F462" s="20">
        <f>SUM(F463,F466,F469,F472)</f>
        <v>-8738670.4</v>
      </c>
      <c r="G462" s="20">
        <f t="shared" si="23"/>
        <v>51067769.6</v>
      </c>
    </row>
    <row r="463" spans="1:7" ht="31.5">
      <c r="A463" s="21" t="s">
        <v>554</v>
      </c>
      <c r="B463" s="19" t="s">
        <v>551</v>
      </c>
      <c r="C463" s="13" t="s">
        <v>555</v>
      </c>
      <c r="D463" s="13"/>
      <c r="E463" s="20">
        <f>E464</f>
        <v>800000</v>
      </c>
      <c r="F463" s="20">
        <f>F464</f>
        <v>0</v>
      </c>
      <c r="G463" s="20">
        <f t="shared" si="23"/>
        <v>800000</v>
      </c>
    </row>
    <row r="464" spans="1:7" ht="31.5">
      <c r="A464" s="21" t="s">
        <v>266</v>
      </c>
      <c r="B464" s="19" t="s">
        <v>551</v>
      </c>
      <c r="C464" s="13" t="s">
        <v>555</v>
      </c>
      <c r="D464" s="13">
        <v>600</v>
      </c>
      <c r="E464" s="20">
        <f>E465</f>
        <v>800000</v>
      </c>
      <c r="F464" s="20">
        <f>F465</f>
        <v>0</v>
      </c>
      <c r="G464" s="20">
        <f t="shared" si="23"/>
        <v>800000</v>
      </c>
    </row>
    <row r="465" spans="1:7" ht="15.75">
      <c r="A465" s="21" t="s">
        <v>267</v>
      </c>
      <c r="B465" s="19" t="s">
        <v>551</v>
      </c>
      <c r="C465" s="13" t="s">
        <v>555</v>
      </c>
      <c r="D465" s="13">
        <v>610</v>
      </c>
      <c r="E465" s="20">
        <v>800000</v>
      </c>
      <c r="F465" s="20">
        <v>0</v>
      </c>
      <c r="G465" s="20">
        <f t="shared" si="23"/>
        <v>800000</v>
      </c>
    </row>
    <row r="466" spans="1:7" ht="31.5">
      <c r="A466" s="21" t="s">
        <v>556</v>
      </c>
      <c r="B466" s="19" t="s">
        <v>551</v>
      </c>
      <c r="C466" s="13" t="s">
        <v>557</v>
      </c>
      <c r="D466" s="13"/>
      <c r="E466" s="20">
        <f>E467</f>
        <v>16530000</v>
      </c>
      <c r="F466" s="20">
        <f>F467</f>
        <v>952900</v>
      </c>
      <c r="G466" s="20">
        <f t="shared" si="23"/>
        <v>17482900</v>
      </c>
    </row>
    <row r="467" spans="1:7" ht="31.5">
      <c r="A467" s="21" t="s">
        <v>266</v>
      </c>
      <c r="B467" s="19" t="s">
        <v>551</v>
      </c>
      <c r="C467" s="13" t="s">
        <v>557</v>
      </c>
      <c r="D467" s="13">
        <v>600</v>
      </c>
      <c r="E467" s="20">
        <f>E468</f>
        <v>16530000</v>
      </c>
      <c r="F467" s="20">
        <f>F468</f>
        <v>952900</v>
      </c>
      <c r="G467" s="20">
        <f t="shared" si="23"/>
        <v>17482900</v>
      </c>
    </row>
    <row r="468" spans="1:7" ht="15.75">
      <c r="A468" s="21" t="s">
        <v>267</v>
      </c>
      <c r="B468" s="19" t="s">
        <v>551</v>
      </c>
      <c r="C468" s="13" t="s">
        <v>557</v>
      </c>
      <c r="D468" s="13">
        <v>610</v>
      </c>
      <c r="E468" s="20">
        <v>16530000</v>
      </c>
      <c r="F468" s="20">
        <v>952900</v>
      </c>
      <c r="G468" s="20">
        <f t="shared" si="23"/>
        <v>17482900</v>
      </c>
    </row>
    <row r="469" spans="1:7" ht="31.5">
      <c r="A469" s="21" t="s">
        <v>558</v>
      </c>
      <c r="B469" s="19" t="s">
        <v>551</v>
      </c>
      <c r="C469" s="13" t="s">
        <v>559</v>
      </c>
      <c r="D469" s="13"/>
      <c r="E469" s="20">
        <f>E470</f>
        <v>680000</v>
      </c>
      <c r="F469" s="20">
        <f>F470</f>
        <v>953300.18</v>
      </c>
      <c r="G469" s="20">
        <f t="shared" si="23"/>
        <v>1633300.1800000002</v>
      </c>
    </row>
    <row r="470" spans="1:7" ht="31.5">
      <c r="A470" s="23" t="s">
        <v>202</v>
      </c>
      <c r="B470" s="19" t="s">
        <v>551</v>
      </c>
      <c r="C470" s="13" t="s">
        <v>559</v>
      </c>
      <c r="D470" s="13">
        <v>200</v>
      </c>
      <c r="E470" s="20">
        <f>E471</f>
        <v>680000</v>
      </c>
      <c r="F470" s="20">
        <f>F471</f>
        <v>953300.18</v>
      </c>
      <c r="G470" s="20">
        <f t="shared" si="23"/>
        <v>1633300.1800000002</v>
      </c>
    </row>
    <row r="471" spans="1:7" ht="31.5">
      <c r="A471" s="23" t="s">
        <v>204</v>
      </c>
      <c r="B471" s="19" t="s">
        <v>551</v>
      </c>
      <c r="C471" s="13" t="s">
        <v>559</v>
      </c>
      <c r="D471" s="13">
        <v>240</v>
      </c>
      <c r="E471" s="20">
        <v>680000</v>
      </c>
      <c r="F471" s="20">
        <v>953300.18</v>
      </c>
      <c r="G471" s="20">
        <f t="shared" si="23"/>
        <v>1633300.1800000002</v>
      </c>
    </row>
    <row r="472" spans="1:7" ht="78.75">
      <c r="A472" s="21" t="s">
        <v>560</v>
      </c>
      <c r="B472" s="19" t="s">
        <v>551</v>
      </c>
      <c r="C472" s="13" t="s">
        <v>561</v>
      </c>
      <c r="D472" s="13"/>
      <c r="E472" s="20">
        <f>E473</f>
        <v>41796440</v>
      </c>
      <c r="F472" s="20">
        <f>F473</f>
        <v>-10644870.58</v>
      </c>
      <c r="G472" s="20">
        <f t="shared" si="23"/>
        <v>31151569.42</v>
      </c>
    </row>
    <row r="473" spans="1:7" ht="31.5">
      <c r="A473" s="23" t="s">
        <v>202</v>
      </c>
      <c r="B473" s="19" t="s">
        <v>551</v>
      </c>
      <c r="C473" s="13" t="s">
        <v>561</v>
      </c>
      <c r="D473" s="13">
        <v>200</v>
      </c>
      <c r="E473" s="20">
        <f>E474</f>
        <v>41796440</v>
      </c>
      <c r="F473" s="20">
        <f>F474</f>
        <v>-10644870.58</v>
      </c>
      <c r="G473" s="20">
        <f t="shared" si="23"/>
        <v>31151569.42</v>
      </c>
    </row>
    <row r="474" spans="1:7" ht="31.5">
      <c r="A474" s="23" t="s">
        <v>204</v>
      </c>
      <c r="B474" s="19" t="s">
        <v>551</v>
      </c>
      <c r="C474" s="13" t="s">
        <v>561</v>
      </c>
      <c r="D474" s="13">
        <v>240</v>
      </c>
      <c r="E474" s="20">
        <f>2652972.16+39706618-563150.16</f>
        <v>41796440</v>
      </c>
      <c r="F474" s="20">
        <f>-6544870.58-4100000</f>
        <v>-10644870.58</v>
      </c>
      <c r="G474" s="20">
        <f t="shared" si="23"/>
        <v>31151569.42</v>
      </c>
    </row>
    <row r="475" spans="1:20" ht="47.25">
      <c r="A475" s="21" t="s">
        <v>268</v>
      </c>
      <c r="B475" s="19" t="s">
        <v>551</v>
      </c>
      <c r="C475" s="13" t="s">
        <v>269</v>
      </c>
      <c r="D475" s="13"/>
      <c r="E475" s="20">
        <f aca="true" t="shared" si="24" ref="E475:F478">E476</f>
        <v>150000</v>
      </c>
      <c r="F475" s="20">
        <f t="shared" si="24"/>
        <v>0</v>
      </c>
      <c r="G475" s="20">
        <f t="shared" si="23"/>
        <v>150000</v>
      </c>
      <c r="J475"/>
      <c r="K475"/>
      <c r="L475"/>
      <c r="M475"/>
      <c r="N475"/>
      <c r="O475"/>
      <c r="P475"/>
      <c r="Q475"/>
      <c r="R475"/>
      <c r="S475"/>
      <c r="T475"/>
    </row>
    <row r="476" spans="1:20" ht="47.25">
      <c r="A476" s="41" t="s">
        <v>270</v>
      </c>
      <c r="B476" s="19" t="s">
        <v>551</v>
      </c>
      <c r="C476" s="13" t="s">
        <v>271</v>
      </c>
      <c r="D476" s="13"/>
      <c r="E476" s="20">
        <f t="shared" si="24"/>
        <v>150000</v>
      </c>
      <c r="F476" s="20">
        <f t="shared" si="24"/>
        <v>0</v>
      </c>
      <c r="G476" s="20">
        <f t="shared" si="23"/>
        <v>150000</v>
      </c>
      <c r="J476"/>
      <c r="K476"/>
      <c r="L476"/>
      <c r="M476"/>
      <c r="N476"/>
      <c r="O476"/>
      <c r="P476"/>
      <c r="Q476"/>
      <c r="R476"/>
      <c r="S476"/>
      <c r="T476"/>
    </row>
    <row r="477" spans="1:20" ht="31.5">
      <c r="A477" s="41" t="s">
        <v>562</v>
      </c>
      <c r="B477" s="19" t="s">
        <v>551</v>
      </c>
      <c r="C477" s="13" t="s">
        <v>563</v>
      </c>
      <c r="D477" s="13"/>
      <c r="E477" s="20">
        <f t="shared" si="24"/>
        <v>150000</v>
      </c>
      <c r="F477" s="20">
        <f t="shared" si="24"/>
        <v>0</v>
      </c>
      <c r="G477" s="20">
        <f t="shared" si="23"/>
        <v>150000</v>
      </c>
      <c r="J477"/>
      <c r="K477"/>
      <c r="L477"/>
      <c r="M477"/>
      <c r="N477"/>
      <c r="O477"/>
      <c r="P477"/>
      <c r="Q477"/>
      <c r="R477"/>
      <c r="S477"/>
      <c r="T477"/>
    </row>
    <row r="478" spans="1:7" ht="31.5">
      <c r="A478" s="21" t="s">
        <v>266</v>
      </c>
      <c r="B478" s="19" t="s">
        <v>551</v>
      </c>
      <c r="C478" s="13" t="s">
        <v>563</v>
      </c>
      <c r="D478" s="13">
        <v>600</v>
      </c>
      <c r="E478" s="20">
        <f t="shared" si="24"/>
        <v>150000</v>
      </c>
      <c r="F478" s="20">
        <f t="shared" si="24"/>
        <v>0</v>
      </c>
      <c r="G478" s="20">
        <f t="shared" si="23"/>
        <v>150000</v>
      </c>
    </row>
    <row r="479" spans="1:7" ht="15.75">
      <c r="A479" s="21" t="s">
        <v>267</v>
      </c>
      <c r="B479" s="19" t="s">
        <v>551</v>
      </c>
      <c r="C479" s="13" t="s">
        <v>563</v>
      </c>
      <c r="D479" s="13">
        <v>610</v>
      </c>
      <c r="E479" s="20">
        <v>150000</v>
      </c>
      <c r="F479" s="20">
        <v>0</v>
      </c>
      <c r="G479" s="20">
        <f t="shared" si="23"/>
        <v>150000</v>
      </c>
    </row>
    <row r="480" spans="1:7" ht="15.75">
      <c r="A480" s="15" t="s">
        <v>564</v>
      </c>
      <c r="B480" s="16" t="s">
        <v>565</v>
      </c>
      <c r="C480" s="13"/>
      <c r="D480" s="13"/>
      <c r="E480" s="17">
        <f>E481</f>
        <v>114088409</v>
      </c>
      <c r="F480" s="17">
        <f>F481</f>
        <v>0</v>
      </c>
      <c r="G480" s="17">
        <f t="shared" si="23"/>
        <v>114088409</v>
      </c>
    </row>
    <row r="481" spans="1:7" ht="31.5">
      <c r="A481" s="21" t="s">
        <v>495</v>
      </c>
      <c r="B481" s="19" t="s">
        <v>565</v>
      </c>
      <c r="C481" s="13" t="s">
        <v>496</v>
      </c>
      <c r="D481" s="13"/>
      <c r="E481" s="20">
        <f>SUM(E482,E486,E493,E500)</f>
        <v>114088409</v>
      </c>
      <c r="F481" s="20">
        <f>SUM(F482,F486,F493,F500)</f>
        <v>0</v>
      </c>
      <c r="G481" s="20">
        <f t="shared" si="23"/>
        <v>114088409</v>
      </c>
    </row>
    <row r="482" spans="1:7" ht="31.5">
      <c r="A482" s="41" t="s">
        <v>511</v>
      </c>
      <c r="B482" s="19" t="s">
        <v>565</v>
      </c>
      <c r="C482" s="13" t="s">
        <v>512</v>
      </c>
      <c r="D482" s="13"/>
      <c r="E482" s="20">
        <f aca="true" t="shared" si="25" ref="E482:F484">E483</f>
        <v>8410807</v>
      </c>
      <c r="F482" s="20">
        <f t="shared" si="25"/>
        <v>0</v>
      </c>
      <c r="G482" s="20">
        <f t="shared" si="23"/>
        <v>8410807</v>
      </c>
    </row>
    <row r="483" spans="1:7" ht="94.5">
      <c r="A483" s="21" t="s">
        <v>566</v>
      </c>
      <c r="B483" s="19" t="s">
        <v>565</v>
      </c>
      <c r="C483" s="13" t="s">
        <v>567</v>
      </c>
      <c r="D483" s="28"/>
      <c r="E483" s="20">
        <f t="shared" si="25"/>
        <v>8410807</v>
      </c>
      <c r="F483" s="20">
        <f t="shared" si="25"/>
        <v>0</v>
      </c>
      <c r="G483" s="20">
        <f t="shared" si="23"/>
        <v>8410807</v>
      </c>
    </row>
    <row r="484" spans="1:7" ht="31.5">
      <c r="A484" s="32" t="s">
        <v>266</v>
      </c>
      <c r="B484" s="19" t="s">
        <v>565</v>
      </c>
      <c r="C484" s="13" t="s">
        <v>567</v>
      </c>
      <c r="D484" s="28">
        <v>600</v>
      </c>
      <c r="E484" s="20">
        <f t="shared" si="25"/>
        <v>8410807</v>
      </c>
      <c r="F484" s="20">
        <f t="shared" si="25"/>
        <v>0</v>
      </c>
      <c r="G484" s="20">
        <f t="shared" si="23"/>
        <v>8410807</v>
      </c>
    </row>
    <row r="485" spans="1:7" ht="15.75">
      <c r="A485" s="32" t="s">
        <v>267</v>
      </c>
      <c r="B485" s="19" t="s">
        <v>565</v>
      </c>
      <c r="C485" s="13" t="s">
        <v>567</v>
      </c>
      <c r="D485" s="28">
        <v>610</v>
      </c>
      <c r="E485" s="20">
        <v>8410807</v>
      </c>
      <c r="F485" s="20">
        <v>0</v>
      </c>
      <c r="G485" s="20">
        <f t="shared" si="23"/>
        <v>8410807</v>
      </c>
    </row>
    <row r="486" spans="1:7" ht="31.5">
      <c r="A486" s="21" t="s">
        <v>568</v>
      </c>
      <c r="B486" s="19" t="s">
        <v>565</v>
      </c>
      <c r="C486" s="13" t="s">
        <v>569</v>
      </c>
      <c r="D486" s="13"/>
      <c r="E486" s="20">
        <f>SUM(E487,E490)</f>
        <v>15132802</v>
      </c>
      <c r="F486" s="20">
        <f>SUM(F487,F490)</f>
        <v>0</v>
      </c>
      <c r="G486" s="20">
        <f t="shared" si="23"/>
        <v>15132802</v>
      </c>
    </row>
    <row r="487" spans="1:7" ht="31.5">
      <c r="A487" s="32" t="s">
        <v>570</v>
      </c>
      <c r="B487" s="27" t="s">
        <v>565</v>
      </c>
      <c r="C487" s="28" t="s">
        <v>571</v>
      </c>
      <c r="D487" s="28"/>
      <c r="E487" s="29">
        <f>E488</f>
        <v>12582802</v>
      </c>
      <c r="F487" s="20">
        <f>F488</f>
        <v>0</v>
      </c>
      <c r="G487" s="20">
        <f t="shared" si="23"/>
        <v>12582802</v>
      </c>
    </row>
    <row r="488" spans="1:7" ht="31.5">
      <c r="A488" s="26" t="s">
        <v>202</v>
      </c>
      <c r="B488" s="27" t="s">
        <v>565</v>
      </c>
      <c r="C488" s="28" t="s">
        <v>571</v>
      </c>
      <c r="D488" s="28">
        <v>200</v>
      </c>
      <c r="E488" s="29">
        <f>E489</f>
        <v>12582802</v>
      </c>
      <c r="F488" s="20">
        <f>F489</f>
        <v>0</v>
      </c>
      <c r="G488" s="20">
        <f t="shared" si="23"/>
        <v>12582802</v>
      </c>
    </row>
    <row r="489" spans="1:7" ht="31.5">
      <c r="A489" s="26" t="s">
        <v>204</v>
      </c>
      <c r="B489" s="27" t="s">
        <v>565</v>
      </c>
      <c r="C489" s="28" t="s">
        <v>571</v>
      </c>
      <c r="D489" s="28">
        <v>240</v>
      </c>
      <c r="E489" s="29">
        <f>2582802+10000000</f>
        <v>12582802</v>
      </c>
      <c r="F489" s="20">
        <v>0</v>
      </c>
      <c r="G489" s="20">
        <f t="shared" si="23"/>
        <v>12582802</v>
      </c>
    </row>
    <row r="490" spans="1:7" ht="31.5">
      <c r="A490" s="21" t="s">
        <v>572</v>
      </c>
      <c r="B490" s="19" t="s">
        <v>565</v>
      </c>
      <c r="C490" s="13" t="s">
        <v>573</v>
      </c>
      <c r="D490" s="13"/>
      <c r="E490" s="20">
        <f>E491</f>
        <v>2550000</v>
      </c>
      <c r="F490" s="20">
        <f>F491</f>
        <v>0</v>
      </c>
      <c r="G490" s="20">
        <f t="shared" si="23"/>
        <v>2550000</v>
      </c>
    </row>
    <row r="491" spans="1:7" ht="31.5">
      <c r="A491" s="21" t="s">
        <v>266</v>
      </c>
      <c r="B491" s="19" t="s">
        <v>565</v>
      </c>
      <c r="C491" s="13" t="s">
        <v>573</v>
      </c>
      <c r="D491" s="13">
        <v>600</v>
      </c>
      <c r="E491" s="20">
        <f>E492</f>
        <v>2550000</v>
      </c>
      <c r="F491" s="20">
        <f>F492</f>
        <v>0</v>
      </c>
      <c r="G491" s="20">
        <f t="shared" si="23"/>
        <v>2550000</v>
      </c>
    </row>
    <row r="492" spans="1:7" ht="15.75">
      <c r="A492" s="21" t="s">
        <v>267</v>
      </c>
      <c r="B492" s="19" t="s">
        <v>565</v>
      </c>
      <c r="C492" s="13" t="s">
        <v>573</v>
      </c>
      <c r="D492" s="13">
        <v>610</v>
      </c>
      <c r="E492" s="20">
        <v>2550000</v>
      </c>
      <c r="F492" s="20">
        <v>0</v>
      </c>
      <c r="G492" s="20">
        <f t="shared" si="23"/>
        <v>2550000</v>
      </c>
    </row>
    <row r="493" spans="1:7" ht="47.25">
      <c r="A493" s="41" t="s">
        <v>574</v>
      </c>
      <c r="B493" s="19" t="s">
        <v>565</v>
      </c>
      <c r="C493" s="13" t="s">
        <v>575</v>
      </c>
      <c r="D493" s="13"/>
      <c r="E493" s="20">
        <f>SUM(E494,E497)</f>
        <v>13200000</v>
      </c>
      <c r="F493" s="20">
        <f>SUM(F494,F497)</f>
        <v>0</v>
      </c>
      <c r="G493" s="20">
        <f t="shared" si="23"/>
        <v>13200000</v>
      </c>
    </row>
    <row r="494" spans="1:7" ht="47.25">
      <c r="A494" s="41" t="s">
        <v>576</v>
      </c>
      <c r="B494" s="19" t="s">
        <v>565</v>
      </c>
      <c r="C494" s="13" t="s">
        <v>577</v>
      </c>
      <c r="D494" s="13"/>
      <c r="E494" s="20">
        <f>E495</f>
        <v>13150000</v>
      </c>
      <c r="F494" s="20">
        <f>F495</f>
        <v>0</v>
      </c>
      <c r="G494" s="20">
        <f t="shared" si="23"/>
        <v>13150000</v>
      </c>
    </row>
    <row r="495" spans="1:7" ht="31.5">
      <c r="A495" s="21" t="s">
        <v>266</v>
      </c>
      <c r="B495" s="19" t="s">
        <v>565</v>
      </c>
      <c r="C495" s="13" t="s">
        <v>577</v>
      </c>
      <c r="D495" s="13">
        <v>600</v>
      </c>
      <c r="E495" s="20">
        <f>E496</f>
        <v>13150000</v>
      </c>
      <c r="F495" s="20">
        <f>F496</f>
        <v>0</v>
      </c>
      <c r="G495" s="20">
        <f t="shared" si="23"/>
        <v>13150000</v>
      </c>
    </row>
    <row r="496" spans="1:7" ht="15.75">
      <c r="A496" s="21" t="s">
        <v>267</v>
      </c>
      <c r="B496" s="19" t="s">
        <v>565</v>
      </c>
      <c r="C496" s="13" t="s">
        <v>577</v>
      </c>
      <c r="D496" s="13">
        <v>610</v>
      </c>
      <c r="E496" s="20">
        <v>13150000</v>
      </c>
      <c r="F496" s="20">
        <v>0</v>
      </c>
      <c r="G496" s="20">
        <f t="shared" si="23"/>
        <v>13150000</v>
      </c>
    </row>
    <row r="497" spans="1:7" ht="31.5">
      <c r="A497" s="41" t="s">
        <v>578</v>
      </c>
      <c r="B497" s="19" t="s">
        <v>565</v>
      </c>
      <c r="C497" s="13" t="s">
        <v>579</v>
      </c>
      <c r="D497" s="13"/>
      <c r="E497" s="20">
        <f>E498</f>
        <v>50000</v>
      </c>
      <c r="F497" s="20">
        <f>F498</f>
        <v>0</v>
      </c>
      <c r="G497" s="20">
        <f t="shared" si="23"/>
        <v>50000</v>
      </c>
    </row>
    <row r="498" spans="1:7" ht="31.5">
      <c r="A498" s="21" t="s">
        <v>266</v>
      </c>
      <c r="B498" s="19" t="s">
        <v>565</v>
      </c>
      <c r="C498" s="13" t="s">
        <v>579</v>
      </c>
      <c r="D498" s="13">
        <v>600</v>
      </c>
      <c r="E498" s="20">
        <f>E499</f>
        <v>50000</v>
      </c>
      <c r="F498" s="20">
        <f>F499</f>
        <v>0</v>
      </c>
      <c r="G498" s="20">
        <f t="shared" si="23"/>
        <v>50000</v>
      </c>
    </row>
    <row r="499" spans="1:7" ht="15.75">
      <c r="A499" s="21" t="s">
        <v>267</v>
      </c>
      <c r="B499" s="19" t="s">
        <v>565</v>
      </c>
      <c r="C499" s="13" t="s">
        <v>579</v>
      </c>
      <c r="D499" s="13">
        <v>610</v>
      </c>
      <c r="E499" s="20">
        <v>50000</v>
      </c>
      <c r="F499" s="20">
        <v>0</v>
      </c>
      <c r="G499" s="20">
        <f t="shared" si="23"/>
        <v>50000</v>
      </c>
    </row>
    <row r="500" spans="1:7" ht="31.5">
      <c r="A500" s="41" t="s">
        <v>580</v>
      </c>
      <c r="B500" s="19" t="s">
        <v>565</v>
      </c>
      <c r="C500" s="13" t="s">
        <v>581</v>
      </c>
      <c r="D500" s="13"/>
      <c r="E500" s="20">
        <f>SUM(E501,E508,E515,E518)</f>
        <v>77344800</v>
      </c>
      <c r="F500" s="20">
        <f>SUM(F501,F508,F515,F518)</f>
        <v>0</v>
      </c>
      <c r="G500" s="20">
        <f t="shared" si="23"/>
        <v>77344800</v>
      </c>
    </row>
    <row r="501" spans="1:7" ht="31.5">
      <c r="A501" s="41" t="s">
        <v>582</v>
      </c>
      <c r="B501" s="19" t="s">
        <v>565</v>
      </c>
      <c r="C501" s="13" t="s">
        <v>583</v>
      </c>
      <c r="D501" s="13"/>
      <c r="E501" s="20">
        <f>SUM(E502,E504,E506)</f>
        <v>15070000</v>
      </c>
      <c r="F501" s="20">
        <f>SUM(F502,F504,F506)</f>
        <v>0</v>
      </c>
      <c r="G501" s="20">
        <f t="shared" si="23"/>
        <v>15070000</v>
      </c>
    </row>
    <row r="502" spans="1:7" ht="78.75">
      <c r="A502" s="22" t="s">
        <v>198</v>
      </c>
      <c r="B502" s="19" t="s">
        <v>565</v>
      </c>
      <c r="C502" s="13" t="s">
        <v>583</v>
      </c>
      <c r="D502" s="19" t="s">
        <v>199</v>
      </c>
      <c r="E502" s="20">
        <f>E503</f>
        <v>14200000</v>
      </c>
      <c r="F502" s="20">
        <f>F503</f>
        <v>0</v>
      </c>
      <c r="G502" s="20">
        <f t="shared" si="23"/>
        <v>14200000</v>
      </c>
    </row>
    <row r="503" spans="1:7" ht="31.5">
      <c r="A503" s="22" t="s">
        <v>200</v>
      </c>
      <c r="B503" s="19" t="s">
        <v>565</v>
      </c>
      <c r="C503" s="13" t="s">
        <v>583</v>
      </c>
      <c r="D503" s="19" t="s">
        <v>201</v>
      </c>
      <c r="E503" s="20">
        <v>14200000</v>
      </c>
      <c r="F503" s="20">
        <v>0</v>
      </c>
      <c r="G503" s="20">
        <f t="shared" si="23"/>
        <v>14200000</v>
      </c>
    </row>
    <row r="504" spans="1:7" ht="31.5">
      <c r="A504" s="23" t="s">
        <v>202</v>
      </c>
      <c r="B504" s="19" t="s">
        <v>565</v>
      </c>
      <c r="C504" s="13" t="s">
        <v>583</v>
      </c>
      <c r="D504" s="19" t="s">
        <v>203</v>
      </c>
      <c r="E504" s="20">
        <f>E505</f>
        <v>860000</v>
      </c>
      <c r="F504" s="20">
        <f>F505</f>
        <v>0</v>
      </c>
      <c r="G504" s="20">
        <f t="shared" si="23"/>
        <v>860000</v>
      </c>
    </row>
    <row r="505" spans="1:7" ht="31.5">
      <c r="A505" s="23" t="s">
        <v>204</v>
      </c>
      <c r="B505" s="19" t="s">
        <v>565</v>
      </c>
      <c r="C505" s="13" t="s">
        <v>583</v>
      </c>
      <c r="D505" s="19" t="s">
        <v>205</v>
      </c>
      <c r="E505" s="20">
        <v>860000</v>
      </c>
      <c r="F505" s="20">
        <v>0</v>
      </c>
      <c r="G505" s="20">
        <f t="shared" si="23"/>
        <v>860000</v>
      </c>
    </row>
    <row r="506" spans="1:7" ht="15.75">
      <c r="A506" s="23" t="s">
        <v>206</v>
      </c>
      <c r="B506" s="19" t="s">
        <v>565</v>
      </c>
      <c r="C506" s="13" t="s">
        <v>583</v>
      </c>
      <c r="D506" s="19" t="s">
        <v>207</v>
      </c>
      <c r="E506" s="20">
        <f>E507</f>
        <v>10000</v>
      </c>
      <c r="F506" s="20">
        <f>F507</f>
        <v>0</v>
      </c>
      <c r="G506" s="20">
        <f t="shared" si="23"/>
        <v>10000</v>
      </c>
    </row>
    <row r="507" spans="1:7" ht="15.75">
      <c r="A507" s="23" t="s">
        <v>208</v>
      </c>
      <c r="B507" s="19" t="s">
        <v>565</v>
      </c>
      <c r="C507" s="13" t="s">
        <v>583</v>
      </c>
      <c r="D507" s="19" t="s">
        <v>209</v>
      </c>
      <c r="E507" s="20">
        <v>10000</v>
      </c>
      <c r="F507" s="20">
        <v>0</v>
      </c>
      <c r="G507" s="20">
        <f t="shared" si="23"/>
        <v>10000</v>
      </c>
    </row>
    <row r="508" spans="1:7" ht="31.5">
      <c r="A508" s="41" t="s">
        <v>584</v>
      </c>
      <c r="B508" s="19" t="s">
        <v>565</v>
      </c>
      <c r="C508" s="13" t="s">
        <v>585</v>
      </c>
      <c r="D508" s="13"/>
      <c r="E508" s="20">
        <f>SUM(E509,E511,E513)</f>
        <v>60574800</v>
      </c>
      <c r="F508" s="20">
        <f>SUM(F509,F511,F513)</f>
        <v>0</v>
      </c>
      <c r="G508" s="20">
        <f t="shared" si="23"/>
        <v>60574800</v>
      </c>
    </row>
    <row r="509" spans="1:7" ht="78.75">
      <c r="A509" s="22" t="s">
        <v>198</v>
      </c>
      <c r="B509" s="19" t="s">
        <v>565</v>
      </c>
      <c r="C509" s="13" t="s">
        <v>585</v>
      </c>
      <c r="D509" s="13">
        <v>100</v>
      </c>
      <c r="E509" s="20">
        <f>E510</f>
        <v>55554800</v>
      </c>
      <c r="F509" s="20">
        <f>F510</f>
        <v>0</v>
      </c>
      <c r="G509" s="20">
        <f t="shared" si="23"/>
        <v>55554800</v>
      </c>
    </row>
    <row r="510" spans="1:7" ht="15.75">
      <c r="A510" s="22" t="s">
        <v>261</v>
      </c>
      <c r="B510" s="19" t="s">
        <v>565</v>
      </c>
      <c r="C510" s="13" t="s">
        <v>585</v>
      </c>
      <c r="D510" s="13">
        <v>110</v>
      </c>
      <c r="E510" s="20">
        <v>55554800</v>
      </c>
      <c r="F510" s="20">
        <v>0</v>
      </c>
      <c r="G510" s="20">
        <f t="shared" si="23"/>
        <v>55554800</v>
      </c>
    </row>
    <row r="511" spans="1:7" ht="31.5">
      <c r="A511" s="23" t="s">
        <v>202</v>
      </c>
      <c r="B511" s="19" t="s">
        <v>565</v>
      </c>
      <c r="C511" s="13" t="s">
        <v>585</v>
      </c>
      <c r="D511" s="13">
        <v>200</v>
      </c>
      <c r="E511" s="20">
        <f>E512</f>
        <v>5000000</v>
      </c>
      <c r="F511" s="20">
        <f>F512</f>
        <v>0</v>
      </c>
      <c r="G511" s="20">
        <f t="shared" si="23"/>
        <v>5000000</v>
      </c>
    </row>
    <row r="512" spans="1:7" ht="31.5">
      <c r="A512" s="23" t="s">
        <v>204</v>
      </c>
      <c r="B512" s="19" t="s">
        <v>565</v>
      </c>
      <c r="C512" s="13" t="s">
        <v>585</v>
      </c>
      <c r="D512" s="13">
        <v>240</v>
      </c>
      <c r="E512" s="20">
        <v>5000000</v>
      </c>
      <c r="F512" s="20">
        <v>0</v>
      </c>
      <c r="G512" s="20">
        <f t="shared" si="23"/>
        <v>5000000</v>
      </c>
    </row>
    <row r="513" spans="1:7" ht="15.75">
      <c r="A513" s="23" t="s">
        <v>206</v>
      </c>
      <c r="B513" s="19" t="s">
        <v>565</v>
      </c>
      <c r="C513" s="13" t="s">
        <v>585</v>
      </c>
      <c r="D513" s="13">
        <v>800</v>
      </c>
      <c r="E513" s="20">
        <f>E514</f>
        <v>20000</v>
      </c>
      <c r="F513" s="20">
        <f>F514</f>
        <v>0</v>
      </c>
      <c r="G513" s="20">
        <f t="shared" si="23"/>
        <v>20000</v>
      </c>
    </row>
    <row r="514" spans="1:7" ht="15.75">
      <c r="A514" s="23" t="s">
        <v>208</v>
      </c>
      <c r="B514" s="19" t="s">
        <v>565</v>
      </c>
      <c r="C514" s="13" t="s">
        <v>585</v>
      </c>
      <c r="D514" s="13">
        <v>850</v>
      </c>
      <c r="E514" s="62">
        <v>20000</v>
      </c>
      <c r="F514" s="62">
        <v>0</v>
      </c>
      <c r="G514" s="20">
        <f t="shared" si="23"/>
        <v>20000</v>
      </c>
    </row>
    <row r="515" spans="1:7" ht="31.5">
      <c r="A515" s="41" t="s">
        <v>586</v>
      </c>
      <c r="B515" s="19" t="s">
        <v>565</v>
      </c>
      <c r="C515" s="13" t="s">
        <v>587</v>
      </c>
      <c r="D515" s="13"/>
      <c r="E515" s="20">
        <f>E516</f>
        <v>1200000</v>
      </c>
      <c r="F515" s="20">
        <f>F516</f>
        <v>0</v>
      </c>
      <c r="G515" s="20">
        <f t="shared" si="23"/>
        <v>1200000</v>
      </c>
    </row>
    <row r="516" spans="1:7" ht="15.75">
      <c r="A516" s="21" t="s">
        <v>317</v>
      </c>
      <c r="B516" s="19" t="s">
        <v>565</v>
      </c>
      <c r="C516" s="13" t="s">
        <v>587</v>
      </c>
      <c r="D516" s="13">
        <v>300</v>
      </c>
      <c r="E516" s="20">
        <f>E517</f>
        <v>1200000</v>
      </c>
      <c r="F516" s="20">
        <f>F517</f>
        <v>0</v>
      </c>
      <c r="G516" s="20">
        <f t="shared" si="23"/>
        <v>1200000</v>
      </c>
    </row>
    <row r="517" spans="1:7" ht="31.5">
      <c r="A517" s="21" t="s">
        <v>588</v>
      </c>
      <c r="B517" s="19" t="s">
        <v>565</v>
      </c>
      <c r="C517" s="13" t="s">
        <v>587</v>
      </c>
      <c r="D517" s="13">
        <v>330</v>
      </c>
      <c r="E517" s="20">
        <v>1200000</v>
      </c>
      <c r="F517" s="20">
        <v>0</v>
      </c>
      <c r="G517" s="20">
        <f t="shared" si="23"/>
        <v>1200000</v>
      </c>
    </row>
    <row r="518" spans="1:7" ht="15.75">
      <c r="A518" s="21" t="s">
        <v>589</v>
      </c>
      <c r="B518" s="19" t="s">
        <v>565</v>
      </c>
      <c r="C518" s="13" t="s">
        <v>590</v>
      </c>
      <c r="D518" s="13"/>
      <c r="E518" s="20">
        <f>E519</f>
        <v>500000</v>
      </c>
      <c r="F518" s="20">
        <f>F519</f>
        <v>0</v>
      </c>
      <c r="G518" s="20">
        <f t="shared" si="23"/>
        <v>500000</v>
      </c>
    </row>
    <row r="519" spans="1:7" ht="31.5">
      <c r="A519" s="21" t="s">
        <v>266</v>
      </c>
      <c r="B519" s="19" t="s">
        <v>565</v>
      </c>
      <c r="C519" s="13" t="s">
        <v>590</v>
      </c>
      <c r="D519" s="13">
        <v>600</v>
      </c>
      <c r="E519" s="20">
        <f>E520</f>
        <v>500000</v>
      </c>
      <c r="F519" s="20">
        <f>F520</f>
        <v>0</v>
      </c>
      <c r="G519" s="20">
        <f aca="true" t="shared" si="26" ref="G519:G582">SUM(E519:F519)</f>
        <v>500000</v>
      </c>
    </row>
    <row r="520" spans="1:7" ht="15.75">
      <c r="A520" s="21" t="s">
        <v>267</v>
      </c>
      <c r="B520" s="19" t="s">
        <v>565</v>
      </c>
      <c r="C520" s="13" t="s">
        <v>590</v>
      </c>
      <c r="D520" s="13">
        <v>610</v>
      </c>
      <c r="E520" s="20">
        <v>500000</v>
      </c>
      <c r="F520" s="20">
        <v>0</v>
      </c>
      <c r="G520" s="20">
        <f t="shared" si="26"/>
        <v>500000</v>
      </c>
    </row>
    <row r="521" spans="1:7" ht="15.75">
      <c r="A521" s="11" t="s">
        <v>591</v>
      </c>
      <c r="B521" s="12" t="s">
        <v>592</v>
      </c>
      <c r="C521" s="13"/>
      <c r="D521" s="13"/>
      <c r="E521" s="14">
        <f>SUM(E522,E581,E589)</f>
        <v>320095090</v>
      </c>
      <c r="F521" s="14">
        <f>SUM(F522,F581,F589)</f>
        <v>12548692.040000001</v>
      </c>
      <c r="G521" s="14">
        <f t="shared" si="26"/>
        <v>332643782.04</v>
      </c>
    </row>
    <row r="522" spans="1:7" ht="15.75">
      <c r="A522" s="15" t="s">
        <v>593</v>
      </c>
      <c r="B522" s="16" t="s">
        <v>594</v>
      </c>
      <c r="C522" s="13"/>
      <c r="D522" s="13"/>
      <c r="E522" s="17">
        <f>E523+E573</f>
        <v>243147290</v>
      </c>
      <c r="F522" s="17">
        <f>F523+F573</f>
        <v>12548692.040000001</v>
      </c>
      <c r="G522" s="17">
        <f t="shared" si="26"/>
        <v>255695982.04</v>
      </c>
    </row>
    <row r="523" spans="1:7" ht="31.5">
      <c r="A523" s="21" t="s">
        <v>542</v>
      </c>
      <c r="B523" s="19" t="s">
        <v>594</v>
      </c>
      <c r="C523" s="13" t="s">
        <v>543</v>
      </c>
      <c r="D523" s="13"/>
      <c r="E523" s="20">
        <f>SUM(E524,E554,E564)</f>
        <v>242387290</v>
      </c>
      <c r="F523" s="20">
        <f>SUM(F524,F554,F564)</f>
        <v>12548692.040000001</v>
      </c>
      <c r="G523" s="20">
        <f t="shared" si="26"/>
        <v>254935982.04</v>
      </c>
    </row>
    <row r="524" spans="1:7" ht="47.25">
      <c r="A524" s="41" t="s">
        <v>595</v>
      </c>
      <c r="B524" s="19" t="s">
        <v>594</v>
      </c>
      <c r="C524" s="13" t="s">
        <v>596</v>
      </c>
      <c r="D524" s="13"/>
      <c r="E524" s="20">
        <f>SUM(E525,E529,E533,E539,E542,E545,E548,E551)</f>
        <v>138139700</v>
      </c>
      <c r="F524" s="20">
        <f>SUM(F525,F529,F533,F539,F542,F545,F548,F551)</f>
        <v>14194031.49</v>
      </c>
      <c r="G524" s="20">
        <f t="shared" si="26"/>
        <v>152333731.49</v>
      </c>
    </row>
    <row r="525" spans="1:7" ht="15.75">
      <c r="A525" s="41" t="s">
        <v>597</v>
      </c>
      <c r="B525" s="19" t="s">
        <v>594</v>
      </c>
      <c r="C525" s="13" t="s">
        <v>598</v>
      </c>
      <c r="D525" s="13"/>
      <c r="E525" s="20">
        <f>SUM(E526)</f>
        <v>5000000</v>
      </c>
      <c r="F525" s="20">
        <f>SUM(F526)</f>
        <v>0</v>
      </c>
      <c r="G525" s="20">
        <f t="shared" si="26"/>
        <v>5000000</v>
      </c>
    </row>
    <row r="526" spans="1:7" ht="31.5">
      <c r="A526" s="21" t="s">
        <v>266</v>
      </c>
      <c r="B526" s="19" t="s">
        <v>594</v>
      </c>
      <c r="C526" s="13" t="s">
        <v>598</v>
      </c>
      <c r="D526" s="13">
        <v>600</v>
      </c>
      <c r="E526" s="20">
        <f>SUM(E527:E528)</f>
        <v>5000000</v>
      </c>
      <c r="F526" s="20">
        <f>SUM(F527:F528)</f>
        <v>0</v>
      </c>
      <c r="G526" s="20">
        <f t="shared" si="26"/>
        <v>5000000</v>
      </c>
    </row>
    <row r="527" spans="1:7" ht="15.75">
      <c r="A527" s="21" t="s">
        <v>267</v>
      </c>
      <c r="B527" s="19" t="s">
        <v>594</v>
      </c>
      <c r="C527" s="13" t="s">
        <v>598</v>
      </c>
      <c r="D527" s="13">
        <v>610</v>
      </c>
      <c r="E527" s="20">
        <v>4000000</v>
      </c>
      <c r="F527" s="20">
        <v>0</v>
      </c>
      <c r="G527" s="20">
        <f t="shared" si="26"/>
        <v>4000000</v>
      </c>
    </row>
    <row r="528" spans="1:7" ht="15.75">
      <c r="A528" s="21" t="s">
        <v>350</v>
      </c>
      <c r="B528" s="19" t="s">
        <v>594</v>
      </c>
      <c r="C528" s="13" t="s">
        <v>598</v>
      </c>
      <c r="D528" s="13">
        <v>620</v>
      </c>
      <c r="E528" s="20">
        <v>1000000</v>
      </c>
      <c r="F528" s="20">
        <v>0</v>
      </c>
      <c r="G528" s="20">
        <f t="shared" si="26"/>
        <v>1000000</v>
      </c>
    </row>
    <row r="529" spans="1:7" ht="31.5">
      <c r="A529" s="41" t="s">
        <v>599</v>
      </c>
      <c r="B529" s="19" t="s">
        <v>594</v>
      </c>
      <c r="C529" s="13" t="s">
        <v>600</v>
      </c>
      <c r="D529" s="13"/>
      <c r="E529" s="20">
        <f>E530</f>
        <v>98320000</v>
      </c>
      <c r="F529" s="20">
        <f>F530</f>
        <v>0</v>
      </c>
      <c r="G529" s="20">
        <f t="shared" si="26"/>
        <v>98320000</v>
      </c>
    </row>
    <row r="530" spans="1:7" ht="31.5">
      <c r="A530" s="21" t="s">
        <v>266</v>
      </c>
      <c r="B530" s="19" t="s">
        <v>594</v>
      </c>
      <c r="C530" s="13" t="s">
        <v>600</v>
      </c>
      <c r="D530" s="13">
        <v>600</v>
      </c>
      <c r="E530" s="20">
        <f>E531+E532</f>
        <v>98320000</v>
      </c>
      <c r="F530" s="20">
        <f>F531+F532</f>
        <v>0</v>
      </c>
      <c r="G530" s="20">
        <f t="shared" si="26"/>
        <v>98320000</v>
      </c>
    </row>
    <row r="531" spans="1:7" ht="15.75">
      <c r="A531" s="21" t="s">
        <v>267</v>
      </c>
      <c r="B531" s="19" t="s">
        <v>594</v>
      </c>
      <c r="C531" s="13" t="s">
        <v>600</v>
      </c>
      <c r="D531" s="13">
        <v>610</v>
      </c>
      <c r="E531" s="20">
        <v>63967000</v>
      </c>
      <c r="F531" s="20">
        <v>0</v>
      </c>
      <c r="G531" s="20">
        <f t="shared" si="26"/>
        <v>63967000</v>
      </c>
    </row>
    <row r="532" spans="1:7" ht="15.75">
      <c r="A532" s="21" t="s">
        <v>350</v>
      </c>
      <c r="B532" s="19" t="s">
        <v>594</v>
      </c>
      <c r="C532" s="13" t="s">
        <v>600</v>
      </c>
      <c r="D532" s="13">
        <v>620</v>
      </c>
      <c r="E532" s="20">
        <v>34353000</v>
      </c>
      <c r="F532" s="20">
        <v>0</v>
      </c>
      <c r="G532" s="20">
        <f t="shared" si="26"/>
        <v>34353000</v>
      </c>
    </row>
    <row r="533" spans="1:7" ht="47.25">
      <c r="A533" s="41" t="s">
        <v>0</v>
      </c>
      <c r="B533" s="19" t="s">
        <v>594</v>
      </c>
      <c r="C533" s="13" t="s">
        <v>1</v>
      </c>
      <c r="D533" s="13"/>
      <c r="E533" s="20">
        <f>E536+E534</f>
        <v>13300000</v>
      </c>
      <c r="F533" s="20">
        <f>F536+F534</f>
        <v>3549160.9099999997</v>
      </c>
      <c r="G533" s="20">
        <f t="shared" si="26"/>
        <v>16849160.91</v>
      </c>
    </row>
    <row r="534" spans="1:7" ht="31.5">
      <c r="A534" s="23" t="s">
        <v>202</v>
      </c>
      <c r="B534" s="19" t="s">
        <v>594</v>
      </c>
      <c r="C534" s="13" t="s">
        <v>1</v>
      </c>
      <c r="D534" s="13">
        <v>200</v>
      </c>
      <c r="E534" s="20">
        <f>E535</f>
        <v>6500000</v>
      </c>
      <c r="F534" s="20">
        <f>F535</f>
        <v>2249160.9099999997</v>
      </c>
      <c r="G534" s="20">
        <f t="shared" si="26"/>
        <v>8749160.91</v>
      </c>
    </row>
    <row r="535" spans="1:7" ht="31.5">
      <c r="A535" s="23" t="s">
        <v>204</v>
      </c>
      <c r="B535" s="19" t="s">
        <v>594</v>
      </c>
      <c r="C535" s="13" t="s">
        <v>1</v>
      </c>
      <c r="D535" s="13">
        <v>240</v>
      </c>
      <c r="E535" s="20">
        <v>6500000</v>
      </c>
      <c r="F535" s="20">
        <f>2362215.38-113054.47</f>
        <v>2249160.9099999997</v>
      </c>
      <c r="G535" s="20">
        <f t="shared" si="26"/>
        <v>8749160.91</v>
      </c>
    </row>
    <row r="536" spans="1:7" ht="31.5">
      <c r="A536" s="21" t="s">
        <v>266</v>
      </c>
      <c r="B536" s="19" t="s">
        <v>594</v>
      </c>
      <c r="C536" s="13" t="s">
        <v>1</v>
      </c>
      <c r="D536" s="13">
        <v>600</v>
      </c>
      <c r="E536" s="20">
        <f>E537+E538</f>
        <v>6800000</v>
      </c>
      <c r="F536" s="20">
        <f>F537+F538</f>
        <v>1300000</v>
      </c>
      <c r="G536" s="20">
        <f t="shared" si="26"/>
        <v>8100000</v>
      </c>
    </row>
    <row r="537" spans="1:7" ht="15.75">
      <c r="A537" s="21" t="s">
        <v>267</v>
      </c>
      <c r="B537" s="19" t="s">
        <v>594</v>
      </c>
      <c r="C537" s="13" t="s">
        <v>1</v>
      </c>
      <c r="D537" s="13">
        <v>610</v>
      </c>
      <c r="E537" s="20">
        <v>5800000</v>
      </c>
      <c r="F537" s="20">
        <f>-5000000+5600000+700000</f>
        <v>1300000</v>
      </c>
      <c r="G537" s="20">
        <f t="shared" si="26"/>
        <v>7100000</v>
      </c>
    </row>
    <row r="538" spans="1:7" ht="15.75">
      <c r="A538" s="21" t="s">
        <v>350</v>
      </c>
      <c r="B538" s="19" t="s">
        <v>594</v>
      </c>
      <c r="C538" s="13" t="s">
        <v>1</v>
      </c>
      <c r="D538" s="13">
        <v>620</v>
      </c>
      <c r="E538" s="20">
        <v>1000000</v>
      </c>
      <c r="F538" s="20">
        <v>0</v>
      </c>
      <c r="G538" s="20">
        <f t="shared" si="26"/>
        <v>1000000</v>
      </c>
    </row>
    <row r="539" spans="1:7" ht="47.25">
      <c r="A539" s="41" t="s">
        <v>2</v>
      </c>
      <c r="B539" s="19" t="s">
        <v>594</v>
      </c>
      <c r="C539" s="13" t="s">
        <v>3</v>
      </c>
      <c r="D539" s="13"/>
      <c r="E539" s="20">
        <f>E540</f>
        <v>20494700</v>
      </c>
      <c r="F539" s="20">
        <f>F540</f>
        <v>0</v>
      </c>
      <c r="G539" s="20">
        <f t="shared" si="26"/>
        <v>20494700</v>
      </c>
    </row>
    <row r="540" spans="1:7" ht="31.5">
      <c r="A540" s="21" t="s">
        <v>266</v>
      </c>
      <c r="B540" s="19" t="s">
        <v>594</v>
      </c>
      <c r="C540" s="13" t="s">
        <v>3</v>
      </c>
      <c r="D540" s="13">
        <v>600</v>
      </c>
      <c r="E540" s="20">
        <f>E541</f>
        <v>20494700</v>
      </c>
      <c r="F540" s="20">
        <f>F541</f>
        <v>0</v>
      </c>
      <c r="G540" s="20">
        <f t="shared" si="26"/>
        <v>20494700</v>
      </c>
    </row>
    <row r="541" spans="1:7" ht="15.75">
      <c r="A541" s="21" t="s">
        <v>267</v>
      </c>
      <c r="B541" s="19" t="s">
        <v>594</v>
      </c>
      <c r="C541" s="13" t="s">
        <v>3</v>
      </c>
      <c r="D541" s="13">
        <v>610</v>
      </c>
      <c r="E541" s="20">
        <v>20494700</v>
      </c>
      <c r="F541" s="20">
        <v>0</v>
      </c>
      <c r="G541" s="20">
        <f t="shared" si="26"/>
        <v>20494700</v>
      </c>
    </row>
    <row r="542" spans="1:7" ht="31.5">
      <c r="A542" s="21" t="s">
        <v>4</v>
      </c>
      <c r="B542" s="19" t="s">
        <v>594</v>
      </c>
      <c r="C542" s="13" t="s">
        <v>5</v>
      </c>
      <c r="D542" s="13"/>
      <c r="E542" s="20">
        <f>E543</f>
        <v>300000</v>
      </c>
      <c r="F542" s="20">
        <f>F543</f>
        <v>0</v>
      </c>
      <c r="G542" s="20">
        <f t="shared" si="26"/>
        <v>300000</v>
      </c>
    </row>
    <row r="543" spans="1:7" ht="31.5">
      <c r="A543" s="23" t="s">
        <v>202</v>
      </c>
      <c r="B543" s="19" t="s">
        <v>594</v>
      </c>
      <c r="C543" s="13" t="s">
        <v>5</v>
      </c>
      <c r="D543" s="13">
        <v>200</v>
      </c>
      <c r="E543" s="20">
        <f>E544</f>
        <v>300000</v>
      </c>
      <c r="F543" s="20">
        <f>F544</f>
        <v>0</v>
      </c>
      <c r="G543" s="20">
        <f t="shared" si="26"/>
        <v>300000</v>
      </c>
    </row>
    <row r="544" spans="1:7" ht="31.5">
      <c r="A544" s="23" t="s">
        <v>204</v>
      </c>
      <c r="B544" s="19" t="s">
        <v>594</v>
      </c>
      <c r="C544" s="13" t="s">
        <v>5</v>
      </c>
      <c r="D544" s="13">
        <v>240</v>
      </c>
      <c r="E544" s="20">
        <v>300000</v>
      </c>
      <c r="F544" s="20">
        <v>0</v>
      </c>
      <c r="G544" s="20">
        <f t="shared" si="26"/>
        <v>300000</v>
      </c>
    </row>
    <row r="545" spans="1:7" ht="31.5">
      <c r="A545" s="41" t="s">
        <v>6</v>
      </c>
      <c r="B545" s="19" t="s">
        <v>594</v>
      </c>
      <c r="C545" s="13" t="s">
        <v>7</v>
      </c>
      <c r="D545" s="13"/>
      <c r="E545" s="20">
        <f>E546</f>
        <v>450000</v>
      </c>
      <c r="F545" s="20">
        <f>F546</f>
        <v>0</v>
      </c>
      <c r="G545" s="20">
        <f t="shared" si="26"/>
        <v>450000</v>
      </c>
    </row>
    <row r="546" spans="1:7" ht="31.5">
      <c r="A546" s="21" t="s">
        <v>266</v>
      </c>
      <c r="B546" s="19" t="s">
        <v>594</v>
      </c>
      <c r="C546" s="13" t="s">
        <v>7</v>
      </c>
      <c r="D546" s="13">
        <v>600</v>
      </c>
      <c r="E546" s="20">
        <f>E547</f>
        <v>450000</v>
      </c>
      <c r="F546" s="20">
        <f>F547</f>
        <v>0</v>
      </c>
      <c r="G546" s="20">
        <f t="shared" si="26"/>
        <v>450000</v>
      </c>
    </row>
    <row r="547" spans="1:7" ht="15.75">
      <c r="A547" s="21" t="s">
        <v>267</v>
      </c>
      <c r="B547" s="19" t="s">
        <v>594</v>
      </c>
      <c r="C547" s="13" t="s">
        <v>7</v>
      </c>
      <c r="D547" s="13">
        <v>610</v>
      </c>
      <c r="E547" s="20">
        <v>450000</v>
      </c>
      <c r="F547" s="20">
        <v>0</v>
      </c>
      <c r="G547" s="20">
        <f t="shared" si="26"/>
        <v>450000</v>
      </c>
    </row>
    <row r="548" spans="1:7" ht="15.75">
      <c r="A548" s="21" t="s">
        <v>8</v>
      </c>
      <c r="B548" s="19" t="s">
        <v>594</v>
      </c>
      <c r="C548" s="13" t="s">
        <v>9</v>
      </c>
      <c r="D548" s="13"/>
      <c r="E548" s="20">
        <f>E549</f>
        <v>275000</v>
      </c>
      <c r="F548" s="20">
        <f>F549</f>
        <v>0</v>
      </c>
      <c r="G548" s="20">
        <f t="shared" si="26"/>
        <v>275000</v>
      </c>
    </row>
    <row r="549" spans="1:7" ht="31.5">
      <c r="A549" s="21" t="s">
        <v>266</v>
      </c>
      <c r="B549" s="19" t="s">
        <v>594</v>
      </c>
      <c r="C549" s="13" t="s">
        <v>9</v>
      </c>
      <c r="D549" s="13">
        <v>600</v>
      </c>
      <c r="E549" s="20">
        <f>E550</f>
        <v>275000</v>
      </c>
      <c r="F549" s="20">
        <f>F550</f>
        <v>0</v>
      </c>
      <c r="G549" s="20">
        <f t="shared" si="26"/>
        <v>275000</v>
      </c>
    </row>
    <row r="550" spans="1:7" ht="15.75">
      <c r="A550" s="21" t="s">
        <v>267</v>
      </c>
      <c r="B550" s="19" t="s">
        <v>594</v>
      </c>
      <c r="C550" s="13" t="s">
        <v>9</v>
      </c>
      <c r="D550" s="13">
        <v>610</v>
      </c>
      <c r="E550" s="20">
        <v>275000</v>
      </c>
      <c r="F550" s="20">
        <v>0</v>
      </c>
      <c r="G550" s="20">
        <f t="shared" si="26"/>
        <v>275000</v>
      </c>
    </row>
    <row r="551" spans="1:7" ht="31.5">
      <c r="A551" s="21" t="s">
        <v>10</v>
      </c>
      <c r="B551" s="19" t="s">
        <v>594</v>
      </c>
      <c r="C551" s="13" t="s">
        <v>11</v>
      </c>
      <c r="D551" s="13"/>
      <c r="E551" s="20">
        <f>E552</f>
        <v>0</v>
      </c>
      <c r="F551" s="20">
        <f>F552</f>
        <v>10644870.58</v>
      </c>
      <c r="G551" s="20">
        <f t="shared" si="26"/>
        <v>10644870.58</v>
      </c>
    </row>
    <row r="552" spans="1:7" ht="31.5">
      <c r="A552" s="23" t="s">
        <v>202</v>
      </c>
      <c r="B552" s="19" t="s">
        <v>594</v>
      </c>
      <c r="C552" s="13" t="s">
        <v>11</v>
      </c>
      <c r="D552" s="13">
        <v>200</v>
      </c>
      <c r="E552" s="20">
        <f>E553</f>
        <v>0</v>
      </c>
      <c r="F552" s="20">
        <f>F553</f>
        <v>10644870.58</v>
      </c>
      <c r="G552" s="20">
        <f t="shared" si="26"/>
        <v>10644870.58</v>
      </c>
    </row>
    <row r="553" spans="1:7" ht="31.5">
      <c r="A553" s="23" t="s">
        <v>204</v>
      </c>
      <c r="B553" s="19" t="s">
        <v>594</v>
      </c>
      <c r="C553" s="13" t="s">
        <v>11</v>
      </c>
      <c r="D553" s="13">
        <v>240</v>
      </c>
      <c r="E553" s="20">
        <v>0</v>
      </c>
      <c r="F553" s="20">
        <f>6544870.58+4100000</f>
        <v>10644870.58</v>
      </c>
      <c r="G553" s="20">
        <f t="shared" si="26"/>
        <v>10644870.58</v>
      </c>
    </row>
    <row r="554" spans="1:7" ht="31.5">
      <c r="A554" s="41" t="s">
        <v>12</v>
      </c>
      <c r="B554" s="19" t="s">
        <v>594</v>
      </c>
      <c r="C554" s="13" t="s">
        <v>13</v>
      </c>
      <c r="D554" s="13"/>
      <c r="E554" s="20">
        <f>SUM(E555,E558,E561)</f>
        <v>60866940</v>
      </c>
      <c r="F554" s="20">
        <f>SUM(F555,F558,F561)</f>
        <v>0</v>
      </c>
      <c r="G554" s="20">
        <f t="shared" si="26"/>
        <v>60866940</v>
      </c>
    </row>
    <row r="555" spans="1:7" ht="31.5">
      <c r="A555" s="41" t="s">
        <v>14</v>
      </c>
      <c r="B555" s="19" t="s">
        <v>594</v>
      </c>
      <c r="C555" s="13" t="s">
        <v>15</v>
      </c>
      <c r="D555" s="13"/>
      <c r="E555" s="20">
        <f>E556</f>
        <v>57416000</v>
      </c>
      <c r="F555" s="20">
        <f>F556</f>
        <v>0</v>
      </c>
      <c r="G555" s="20">
        <f t="shared" si="26"/>
        <v>57416000</v>
      </c>
    </row>
    <row r="556" spans="1:7" ht="31.5">
      <c r="A556" s="21" t="s">
        <v>266</v>
      </c>
      <c r="B556" s="19" t="s">
        <v>594</v>
      </c>
      <c r="C556" s="13" t="s">
        <v>15</v>
      </c>
      <c r="D556" s="13">
        <v>600</v>
      </c>
      <c r="E556" s="20">
        <f>E557</f>
        <v>57416000</v>
      </c>
      <c r="F556" s="20">
        <f>F557</f>
        <v>0</v>
      </c>
      <c r="G556" s="20">
        <f t="shared" si="26"/>
        <v>57416000</v>
      </c>
    </row>
    <row r="557" spans="1:7" ht="15.75">
      <c r="A557" s="21" t="s">
        <v>267</v>
      </c>
      <c r="B557" s="19" t="s">
        <v>594</v>
      </c>
      <c r="C557" s="13" t="s">
        <v>15</v>
      </c>
      <c r="D557" s="13">
        <v>610</v>
      </c>
      <c r="E557" s="20">
        <v>57416000</v>
      </c>
      <c r="F557" s="20">
        <v>0</v>
      </c>
      <c r="G557" s="20">
        <f t="shared" si="26"/>
        <v>57416000</v>
      </c>
    </row>
    <row r="558" spans="1:7" ht="47.25">
      <c r="A558" s="41" t="s">
        <v>16</v>
      </c>
      <c r="B558" s="19" t="s">
        <v>594</v>
      </c>
      <c r="C558" s="13" t="s">
        <v>17</v>
      </c>
      <c r="D558" s="13"/>
      <c r="E558" s="20">
        <f>E559</f>
        <v>3000000</v>
      </c>
      <c r="F558" s="20">
        <f>F559</f>
        <v>0</v>
      </c>
      <c r="G558" s="20">
        <f t="shared" si="26"/>
        <v>3000000</v>
      </c>
    </row>
    <row r="559" spans="1:7" s="6" customFormat="1" ht="31.5">
      <c r="A559" s="21" t="s">
        <v>266</v>
      </c>
      <c r="B559" s="19" t="s">
        <v>594</v>
      </c>
      <c r="C559" s="13" t="s">
        <v>17</v>
      </c>
      <c r="D559" s="13">
        <v>600</v>
      </c>
      <c r="E559" s="20">
        <f>E560</f>
        <v>3000000</v>
      </c>
      <c r="F559" s="20">
        <f>F560</f>
        <v>0</v>
      </c>
      <c r="G559" s="20">
        <f t="shared" si="26"/>
        <v>3000000</v>
      </c>
    </row>
    <row r="560" spans="1:7" s="6" customFormat="1" ht="15.75">
      <c r="A560" s="21" t="s">
        <v>267</v>
      </c>
      <c r="B560" s="19" t="s">
        <v>594</v>
      </c>
      <c r="C560" s="13" t="s">
        <v>17</v>
      </c>
      <c r="D560" s="13">
        <v>610</v>
      </c>
      <c r="E560" s="20">
        <v>3000000</v>
      </c>
      <c r="F560" s="20">
        <v>0</v>
      </c>
      <c r="G560" s="20">
        <f t="shared" si="26"/>
        <v>3000000</v>
      </c>
    </row>
    <row r="561" spans="1:7" s="6" customFormat="1" ht="47.25">
      <c r="A561" s="32" t="s">
        <v>18</v>
      </c>
      <c r="B561" s="27" t="s">
        <v>594</v>
      </c>
      <c r="C561" s="28" t="s">
        <v>19</v>
      </c>
      <c r="D561" s="28"/>
      <c r="E561" s="29">
        <f>E562</f>
        <v>450940</v>
      </c>
      <c r="F561" s="20">
        <f>F562</f>
        <v>0</v>
      </c>
      <c r="G561" s="20">
        <f t="shared" si="26"/>
        <v>450940</v>
      </c>
    </row>
    <row r="562" spans="1:7" s="6" customFormat="1" ht="31.5">
      <c r="A562" s="63" t="s">
        <v>266</v>
      </c>
      <c r="B562" s="27" t="s">
        <v>594</v>
      </c>
      <c r="C562" s="28" t="s">
        <v>19</v>
      </c>
      <c r="D562" s="28">
        <v>600</v>
      </c>
      <c r="E562" s="29">
        <f>E563</f>
        <v>450940</v>
      </c>
      <c r="F562" s="20">
        <f>F563</f>
        <v>0</v>
      </c>
      <c r="G562" s="20">
        <f t="shared" si="26"/>
        <v>450940</v>
      </c>
    </row>
    <row r="563" spans="1:7" s="6" customFormat="1" ht="15.75">
      <c r="A563" s="63" t="s">
        <v>267</v>
      </c>
      <c r="B563" s="27" t="s">
        <v>594</v>
      </c>
      <c r="C563" s="28" t="s">
        <v>19</v>
      </c>
      <c r="D563" s="28">
        <v>610</v>
      </c>
      <c r="E563" s="29">
        <f>405846+45094</f>
        <v>450940</v>
      </c>
      <c r="F563" s="20">
        <v>0</v>
      </c>
      <c r="G563" s="20">
        <f t="shared" si="26"/>
        <v>450940</v>
      </c>
    </row>
    <row r="564" spans="1:7" s="6" customFormat="1" ht="31.5">
      <c r="A564" s="41" t="s">
        <v>20</v>
      </c>
      <c r="B564" s="19" t="s">
        <v>594</v>
      </c>
      <c r="C564" s="13" t="s">
        <v>21</v>
      </c>
      <c r="D564" s="13"/>
      <c r="E564" s="20">
        <f>SUM(E565,E568)</f>
        <v>43380650</v>
      </c>
      <c r="F564" s="20">
        <f>SUM(F565,F568)</f>
        <v>-1645339.45</v>
      </c>
      <c r="G564" s="20">
        <f t="shared" si="26"/>
        <v>41735310.55</v>
      </c>
    </row>
    <row r="565" spans="1:7" s="6" customFormat="1" ht="15.75">
      <c r="A565" s="41" t="s">
        <v>22</v>
      </c>
      <c r="B565" s="19" t="s">
        <v>594</v>
      </c>
      <c r="C565" s="13" t="s">
        <v>23</v>
      </c>
      <c r="D565" s="13"/>
      <c r="E565" s="20">
        <f>E566</f>
        <v>31800000</v>
      </c>
      <c r="F565" s="20">
        <f>F566</f>
        <v>0</v>
      </c>
      <c r="G565" s="20">
        <f t="shared" si="26"/>
        <v>31800000</v>
      </c>
    </row>
    <row r="566" spans="1:7" s="6" customFormat="1" ht="31.5">
      <c r="A566" s="21" t="s">
        <v>266</v>
      </c>
      <c r="B566" s="19" t="s">
        <v>594</v>
      </c>
      <c r="C566" s="13" t="s">
        <v>23</v>
      </c>
      <c r="D566" s="13">
        <v>600</v>
      </c>
      <c r="E566" s="20">
        <f>E567</f>
        <v>31800000</v>
      </c>
      <c r="F566" s="20">
        <f>F567</f>
        <v>0</v>
      </c>
      <c r="G566" s="20">
        <f t="shared" si="26"/>
        <v>31800000</v>
      </c>
    </row>
    <row r="567" spans="1:7" s="30" customFormat="1" ht="15.75">
      <c r="A567" s="21" t="s">
        <v>267</v>
      </c>
      <c r="B567" s="19" t="s">
        <v>594</v>
      </c>
      <c r="C567" s="13" t="s">
        <v>23</v>
      </c>
      <c r="D567" s="13">
        <v>610</v>
      </c>
      <c r="E567" s="20">
        <v>31800000</v>
      </c>
      <c r="F567" s="20">
        <v>0</v>
      </c>
      <c r="G567" s="20">
        <f t="shared" si="26"/>
        <v>31800000</v>
      </c>
    </row>
    <row r="568" spans="1:7" s="6" customFormat="1" ht="47.25">
      <c r="A568" s="41" t="s">
        <v>24</v>
      </c>
      <c r="B568" s="19" t="s">
        <v>594</v>
      </c>
      <c r="C568" s="13" t="s">
        <v>25</v>
      </c>
      <c r="D568" s="13"/>
      <c r="E568" s="20">
        <f>E571+E570</f>
        <v>11580650</v>
      </c>
      <c r="F568" s="20">
        <f>F571+F570</f>
        <v>-1645339.45</v>
      </c>
      <c r="G568" s="20">
        <f t="shared" si="26"/>
        <v>9935310.55</v>
      </c>
    </row>
    <row r="569" spans="1:7" s="6" customFormat="1" ht="31.5">
      <c r="A569" s="23" t="s">
        <v>202</v>
      </c>
      <c r="B569" s="19" t="s">
        <v>594</v>
      </c>
      <c r="C569" s="13" t="s">
        <v>25</v>
      </c>
      <c r="D569" s="13">
        <v>200</v>
      </c>
      <c r="E569" s="20">
        <f>E570</f>
        <v>9000000</v>
      </c>
      <c r="F569" s="20">
        <f>F570</f>
        <v>-1645339.45</v>
      </c>
      <c r="G569" s="20">
        <f t="shared" si="26"/>
        <v>7354660.55</v>
      </c>
    </row>
    <row r="570" spans="1:7" s="6" customFormat="1" ht="31.5">
      <c r="A570" s="23" t="s">
        <v>204</v>
      </c>
      <c r="B570" s="19" t="s">
        <v>594</v>
      </c>
      <c r="C570" s="13" t="s">
        <v>25</v>
      </c>
      <c r="D570" s="13">
        <v>240</v>
      </c>
      <c r="E570" s="20">
        <v>9000000</v>
      </c>
      <c r="F570" s="20">
        <v>-1645339.45</v>
      </c>
      <c r="G570" s="20">
        <f t="shared" si="26"/>
        <v>7354660.55</v>
      </c>
    </row>
    <row r="571" spans="1:7" s="6" customFormat="1" ht="31.5">
      <c r="A571" s="21" t="s">
        <v>266</v>
      </c>
      <c r="B571" s="19" t="s">
        <v>594</v>
      </c>
      <c r="C571" s="13" t="s">
        <v>25</v>
      </c>
      <c r="D571" s="13">
        <v>600</v>
      </c>
      <c r="E571" s="20">
        <f>E572</f>
        <v>2580650</v>
      </c>
      <c r="F571" s="20">
        <f>F572</f>
        <v>0</v>
      </c>
      <c r="G571" s="20">
        <f t="shared" si="26"/>
        <v>2580650</v>
      </c>
    </row>
    <row r="572" spans="1:7" s="6" customFormat="1" ht="15.75">
      <c r="A572" s="21" t="s">
        <v>267</v>
      </c>
      <c r="B572" s="19" t="s">
        <v>594</v>
      </c>
      <c r="C572" s="13" t="s">
        <v>25</v>
      </c>
      <c r="D572" s="13">
        <v>610</v>
      </c>
      <c r="E572" s="20">
        <f>900000+1680650</f>
        <v>2580650</v>
      </c>
      <c r="F572" s="20">
        <v>0</v>
      </c>
      <c r="G572" s="20">
        <f t="shared" si="26"/>
        <v>2580650</v>
      </c>
    </row>
    <row r="573" spans="1:7" s="6" customFormat="1" ht="31.5">
      <c r="A573" s="21" t="s">
        <v>420</v>
      </c>
      <c r="B573" s="19" t="s">
        <v>594</v>
      </c>
      <c r="C573" s="13" t="s">
        <v>421</v>
      </c>
      <c r="D573" s="13"/>
      <c r="E573" s="20">
        <f>E574</f>
        <v>760000</v>
      </c>
      <c r="F573" s="20">
        <f>F574</f>
        <v>0</v>
      </c>
      <c r="G573" s="20">
        <f t="shared" si="26"/>
        <v>760000</v>
      </c>
    </row>
    <row r="574" spans="1:7" s="30" customFormat="1" ht="15.75">
      <c r="A574" s="18" t="s">
        <v>422</v>
      </c>
      <c r="B574" s="19" t="s">
        <v>594</v>
      </c>
      <c r="C574" s="13" t="s">
        <v>423</v>
      </c>
      <c r="D574" s="13"/>
      <c r="E574" s="20">
        <f>SUM(E575,E578)</f>
        <v>760000</v>
      </c>
      <c r="F574" s="20">
        <f>SUM(F575,F578)</f>
        <v>0</v>
      </c>
      <c r="G574" s="20">
        <f t="shared" si="26"/>
        <v>760000</v>
      </c>
    </row>
    <row r="575" spans="1:7" s="6" customFormat="1" ht="78.75">
      <c r="A575" s="21" t="s">
        <v>424</v>
      </c>
      <c r="B575" s="19" t="s">
        <v>594</v>
      </c>
      <c r="C575" s="13" t="s">
        <v>425</v>
      </c>
      <c r="D575" s="13"/>
      <c r="E575" s="20">
        <f>E576</f>
        <v>600000</v>
      </c>
      <c r="F575" s="20">
        <f>F576</f>
        <v>0</v>
      </c>
      <c r="G575" s="20">
        <f t="shared" si="26"/>
        <v>600000</v>
      </c>
    </row>
    <row r="576" spans="1:7" s="6" customFormat="1" ht="31.5">
      <c r="A576" s="21" t="s">
        <v>266</v>
      </c>
      <c r="B576" s="19" t="s">
        <v>594</v>
      </c>
      <c r="C576" s="13" t="s">
        <v>425</v>
      </c>
      <c r="D576" s="13">
        <v>600</v>
      </c>
      <c r="E576" s="20">
        <f>E577</f>
        <v>600000</v>
      </c>
      <c r="F576" s="20">
        <f>F577</f>
        <v>0</v>
      </c>
      <c r="G576" s="20">
        <f t="shared" si="26"/>
        <v>600000</v>
      </c>
    </row>
    <row r="577" spans="1:7" s="30" customFormat="1" ht="15.75">
      <c r="A577" s="21" t="s">
        <v>267</v>
      </c>
      <c r="B577" s="19" t="s">
        <v>594</v>
      </c>
      <c r="C577" s="13" t="s">
        <v>425</v>
      </c>
      <c r="D577" s="13">
        <v>610</v>
      </c>
      <c r="E577" s="20">
        <v>600000</v>
      </c>
      <c r="F577" s="20">
        <v>0</v>
      </c>
      <c r="G577" s="20">
        <f t="shared" si="26"/>
        <v>600000</v>
      </c>
    </row>
    <row r="578" spans="1:7" s="30" customFormat="1" ht="31.5">
      <c r="A578" s="21" t="s">
        <v>26</v>
      </c>
      <c r="B578" s="19" t="s">
        <v>594</v>
      </c>
      <c r="C578" s="13" t="s">
        <v>27</v>
      </c>
      <c r="D578" s="13"/>
      <c r="E578" s="20">
        <f>E579</f>
        <v>160000</v>
      </c>
      <c r="F578" s="20">
        <f>F579</f>
        <v>0</v>
      </c>
      <c r="G578" s="20">
        <f t="shared" si="26"/>
        <v>160000</v>
      </c>
    </row>
    <row r="579" spans="1:7" s="30" customFormat="1" ht="31.5">
      <c r="A579" s="21" t="s">
        <v>266</v>
      </c>
      <c r="B579" s="19" t="s">
        <v>594</v>
      </c>
      <c r="C579" s="13" t="s">
        <v>27</v>
      </c>
      <c r="D579" s="13">
        <v>600</v>
      </c>
      <c r="E579" s="20">
        <f>E580</f>
        <v>160000</v>
      </c>
      <c r="F579" s="20">
        <f>F580</f>
        <v>0</v>
      </c>
      <c r="G579" s="20">
        <f t="shared" si="26"/>
        <v>160000</v>
      </c>
    </row>
    <row r="580" spans="1:7" s="30" customFormat="1" ht="15.75">
      <c r="A580" s="21" t="s">
        <v>267</v>
      </c>
      <c r="B580" s="19" t="s">
        <v>594</v>
      </c>
      <c r="C580" s="13" t="s">
        <v>27</v>
      </c>
      <c r="D580" s="13">
        <v>610</v>
      </c>
      <c r="E580" s="20">
        <v>160000</v>
      </c>
      <c r="F580" s="20">
        <v>0</v>
      </c>
      <c r="G580" s="20">
        <f t="shared" si="26"/>
        <v>160000</v>
      </c>
    </row>
    <row r="581" spans="1:7" s="30" customFormat="1" ht="15.75">
      <c r="A581" s="15" t="s">
        <v>28</v>
      </c>
      <c r="B581" s="16" t="s">
        <v>29</v>
      </c>
      <c r="C581" s="39"/>
      <c r="D581" s="39"/>
      <c r="E581" s="17">
        <f aca="true" t="shared" si="27" ref="E581:F583">E582</f>
        <v>24629800</v>
      </c>
      <c r="F581" s="17">
        <f t="shared" si="27"/>
        <v>0</v>
      </c>
      <c r="G581" s="17">
        <f t="shared" si="26"/>
        <v>24629800</v>
      </c>
    </row>
    <row r="582" spans="1:7" s="30" customFormat="1" ht="31.5">
      <c r="A582" s="21" t="s">
        <v>542</v>
      </c>
      <c r="B582" s="19" t="s">
        <v>29</v>
      </c>
      <c r="C582" s="13" t="s">
        <v>543</v>
      </c>
      <c r="D582" s="39"/>
      <c r="E582" s="20">
        <f t="shared" si="27"/>
        <v>24629800</v>
      </c>
      <c r="F582" s="20">
        <f t="shared" si="27"/>
        <v>0</v>
      </c>
      <c r="G582" s="20">
        <f t="shared" si="26"/>
        <v>24629800</v>
      </c>
    </row>
    <row r="583" spans="1:7" s="30" customFormat="1" ht="47.25">
      <c r="A583" s="41" t="s">
        <v>595</v>
      </c>
      <c r="B583" s="19" t="s">
        <v>29</v>
      </c>
      <c r="C583" s="13" t="s">
        <v>596</v>
      </c>
      <c r="D583" s="39"/>
      <c r="E583" s="20">
        <f t="shared" si="27"/>
        <v>24629800</v>
      </c>
      <c r="F583" s="20">
        <f t="shared" si="27"/>
        <v>0</v>
      </c>
      <c r="G583" s="20">
        <f aca="true" t="shared" si="28" ref="G583:G646">SUM(E583:F583)</f>
        <v>24629800</v>
      </c>
    </row>
    <row r="584" spans="1:7" s="30" customFormat="1" ht="15.75">
      <c r="A584" s="41" t="s">
        <v>30</v>
      </c>
      <c r="B584" s="19" t="s">
        <v>29</v>
      </c>
      <c r="C584" s="13" t="s">
        <v>31</v>
      </c>
      <c r="D584" s="13"/>
      <c r="E584" s="20">
        <f>E587+E585</f>
        <v>24629800</v>
      </c>
      <c r="F584" s="20">
        <f>F587+F585</f>
        <v>0</v>
      </c>
      <c r="G584" s="20">
        <f t="shared" si="28"/>
        <v>24629800</v>
      </c>
    </row>
    <row r="585" spans="1:7" s="30" customFormat="1" ht="31.5">
      <c r="A585" s="23" t="s">
        <v>202</v>
      </c>
      <c r="B585" s="19" t="s">
        <v>29</v>
      </c>
      <c r="C585" s="13" t="s">
        <v>31</v>
      </c>
      <c r="D585" s="13">
        <v>200</v>
      </c>
      <c r="E585" s="20">
        <f>E586</f>
        <v>10000000</v>
      </c>
      <c r="F585" s="20">
        <f>F586</f>
        <v>0</v>
      </c>
      <c r="G585" s="20">
        <f t="shared" si="28"/>
        <v>10000000</v>
      </c>
    </row>
    <row r="586" spans="1:7" s="30" customFormat="1" ht="31.5">
      <c r="A586" s="23" t="s">
        <v>204</v>
      </c>
      <c r="B586" s="19" t="s">
        <v>29</v>
      </c>
      <c r="C586" s="13" t="s">
        <v>31</v>
      </c>
      <c r="D586" s="13">
        <v>240</v>
      </c>
      <c r="E586" s="20">
        <v>10000000</v>
      </c>
      <c r="F586" s="20">
        <v>0</v>
      </c>
      <c r="G586" s="20">
        <f t="shared" si="28"/>
        <v>10000000</v>
      </c>
    </row>
    <row r="587" spans="1:7" s="30" customFormat="1" ht="31.5">
      <c r="A587" s="21" t="s">
        <v>266</v>
      </c>
      <c r="B587" s="19" t="s">
        <v>29</v>
      </c>
      <c r="C587" s="13" t="s">
        <v>31</v>
      </c>
      <c r="D587" s="13">
        <v>600</v>
      </c>
      <c r="E587" s="20">
        <f>E588</f>
        <v>14629800</v>
      </c>
      <c r="F587" s="20">
        <f>F588</f>
        <v>0</v>
      </c>
      <c r="G587" s="20">
        <f t="shared" si="28"/>
        <v>14629800</v>
      </c>
    </row>
    <row r="588" spans="1:7" s="30" customFormat="1" ht="15.75">
      <c r="A588" s="21" t="s">
        <v>267</v>
      </c>
      <c r="B588" s="19" t="s">
        <v>29</v>
      </c>
      <c r="C588" s="13" t="s">
        <v>31</v>
      </c>
      <c r="D588" s="13">
        <v>610</v>
      </c>
      <c r="E588" s="20">
        <v>14629800</v>
      </c>
      <c r="F588" s="20">
        <v>0</v>
      </c>
      <c r="G588" s="20">
        <f t="shared" si="28"/>
        <v>14629800</v>
      </c>
    </row>
    <row r="589" spans="1:7" s="30" customFormat="1" ht="15.75">
      <c r="A589" s="15" t="s">
        <v>32</v>
      </c>
      <c r="B589" s="16" t="s">
        <v>33</v>
      </c>
      <c r="C589" s="13"/>
      <c r="D589" s="39"/>
      <c r="E589" s="17">
        <f>E590</f>
        <v>52318000</v>
      </c>
      <c r="F589" s="17">
        <f>F590</f>
        <v>0</v>
      </c>
      <c r="G589" s="17">
        <f t="shared" si="28"/>
        <v>52318000</v>
      </c>
    </row>
    <row r="590" spans="1:7" s="6" customFormat="1" ht="31.5">
      <c r="A590" s="21" t="s">
        <v>542</v>
      </c>
      <c r="B590" s="19" t="s">
        <v>33</v>
      </c>
      <c r="C590" s="13" t="s">
        <v>543</v>
      </c>
      <c r="D590" s="39"/>
      <c r="E590" s="20">
        <f>E591</f>
        <v>52318000</v>
      </c>
      <c r="F590" s="20">
        <f>F591</f>
        <v>0</v>
      </c>
      <c r="G590" s="20">
        <f t="shared" si="28"/>
        <v>52318000</v>
      </c>
    </row>
    <row r="591" spans="1:7" s="30" customFormat="1" ht="47.25">
      <c r="A591" s="21" t="s">
        <v>34</v>
      </c>
      <c r="B591" s="19" t="s">
        <v>33</v>
      </c>
      <c r="C591" s="13" t="s">
        <v>35</v>
      </c>
      <c r="D591" s="13"/>
      <c r="E591" s="20">
        <f>SUM(E592,E599)</f>
        <v>52318000</v>
      </c>
      <c r="F591" s="20">
        <f>SUM(F592,F599)</f>
        <v>0</v>
      </c>
      <c r="G591" s="20">
        <f t="shared" si="28"/>
        <v>52318000</v>
      </c>
    </row>
    <row r="592" spans="1:7" s="6" customFormat="1" ht="31.5">
      <c r="A592" s="21" t="s">
        <v>36</v>
      </c>
      <c r="B592" s="19" t="s">
        <v>33</v>
      </c>
      <c r="C592" s="13" t="s">
        <v>37</v>
      </c>
      <c r="D592" s="13"/>
      <c r="E592" s="20">
        <f>SUM(E593,E595,E597)</f>
        <v>6528000</v>
      </c>
      <c r="F592" s="20">
        <f>SUM(F593,F595,F597)</f>
        <v>0</v>
      </c>
      <c r="G592" s="20">
        <f t="shared" si="28"/>
        <v>6528000</v>
      </c>
    </row>
    <row r="593" spans="1:7" s="6" customFormat="1" ht="78.75">
      <c r="A593" s="22" t="s">
        <v>198</v>
      </c>
      <c r="B593" s="19" t="s">
        <v>33</v>
      </c>
      <c r="C593" s="13" t="s">
        <v>37</v>
      </c>
      <c r="D593" s="19" t="s">
        <v>199</v>
      </c>
      <c r="E593" s="20">
        <f>E594</f>
        <v>6155000</v>
      </c>
      <c r="F593" s="20">
        <f>F594</f>
        <v>0</v>
      </c>
      <c r="G593" s="20">
        <f t="shared" si="28"/>
        <v>6155000</v>
      </c>
    </row>
    <row r="594" spans="1:7" s="6" customFormat="1" ht="31.5">
      <c r="A594" s="22" t="s">
        <v>200</v>
      </c>
      <c r="B594" s="19" t="s">
        <v>33</v>
      </c>
      <c r="C594" s="13" t="s">
        <v>37</v>
      </c>
      <c r="D594" s="19" t="s">
        <v>201</v>
      </c>
      <c r="E594" s="20">
        <v>6155000</v>
      </c>
      <c r="F594" s="20">
        <v>0</v>
      </c>
      <c r="G594" s="20">
        <f t="shared" si="28"/>
        <v>6155000</v>
      </c>
    </row>
    <row r="595" spans="1:7" s="30" customFormat="1" ht="31.5">
      <c r="A595" s="23" t="s">
        <v>202</v>
      </c>
      <c r="B595" s="19" t="s">
        <v>33</v>
      </c>
      <c r="C595" s="13" t="s">
        <v>37</v>
      </c>
      <c r="D595" s="19" t="s">
        <v>203</v>
      </c>
      <c r="E595" s="20">
        <f>E596</f>
        <v>370000</v>
      </c>
      <c r="F595" s="20">
        <f>F596</f>
        <v>0</v>
      </c>
      <c r="G595" s="20">
        <f t="shared" si="28"/>
        <v>370000</v>
      </c>
    </row>
    <row r="596" spans="1:7" s="6" customFormat="1" ht="31.5">
      <c r="A596" s="23" t="s">
        <v>204</v>
      </c>
      <c r="B596" s="19" t="s">
        <v>33</v>
      </c>
      <c r="C596" s="13" t="s">
        <v>37</v>
      </c>
      <c r="D596" s="19" t="s">
        <v>205</v>
      </c>
      <c r="E596" s="20">
        <v>370000</v>
      </c>
      <c r="F596" s="20">
        <v>0</v>
      </c>
      <c r="G596" s="20">
        <f t="shared" si="28"/>
        <v>370000</v>
      </c>
    </row>
    <row r="597" spans="1:7" s="30" customFormat="1" ht="15.75">
      <c r="A597" s="23" t="s">
        <v>206</v>
      </c>
      <c r="B597" s="19" t="s">
        <v>33</v>
      </c>
      <c r="C597" s="13" t="s">
        <v>37</v>
      </c>
      <c r="D597" s="19" t="s">
        <v>207</v>
      </c>
      <c r="E597" s="20">
        <f>E598</f>
        <v>3000</v>
      </c>
      <c r="F597" s="20">
        <f>F598</f>
        <v>0</v>
      </c>
      <c r="G597" s="20">
        <f t="shared" si="28"/>
        <v>3000</v>
      </c>
    </row>
    <row r="598" spans="1:7" s="30" customFormat="1" ht="15.75">
      <c r="A598" s="23" t="s">
        <v>208</v>
      </c>
      <c r="B598" s="19" t="s">
        <v>33</v>
      </c>
      <c r="C598" s="13" t="s">
        <v>37</v>
      </c>
      <c r="D598" s="19" t="s">
        <v>209</v>
      </c>
      <c r="E598" s="20">
        <v>3000</v>
      </c>
      <c r="F598" s="20">
        <v>0</v>
      </c>
      <c r="G598" s="20">
        <f t="shared" si="28"/>
        <v>3000</v>
      </c>
    </row>
    <row r="599" spans="1:7" s="30" customFormat="1" ht="31.5">
      <c r="A599" s="21" t="s">
        <v>38</v>
      </c>
      <c r="B599" s="19" t="s">
        <v>33</v>
      </c>
      <c r="C599" s="13" t="s">
        <v>39</v>
      </c>
      <c r="D599" s="13"/>
      <c r="E599" s="20">
        <f>SUM(E600,E602,E604)</f>
        <v>45790000</v>
      </c>
      <c r="F599" s="20">
        <f>SUM(F600,F602,F604)</f>
        <v>0</v>
      </c>
      <c r="G599" s="20">
        <f t="shared" si="28"/>
        <v>45790000</v>
      </c>
    </row>
    <row r="600" spans="1:7" s="30" customFormat="1" ht="78.75">
      <c r="A600" s="22" t="s">
        <v>198</v>
      </c>
      <c r="B600" s="19" t="s">
        <v>33</v>
      </c>
      <c r="C600" s="13" t="s">
        <v>39</v>
      </c>
      <c r="D600" s="13">
        <v>100</v>
      </c>
      <c r="E600" s="20">
        <f>E601</f>
        <v>43880000</v>
      </c>
      <c r="F600" s="20">
        <f>F601</f>
        <v>0</v>
      </c>
      <c r="G600" s="20">
        <f t="shared" si="28"/>
        <v>43880000</v>
      </c>
    </row>
    <row r="601" spans="1:7" s="6" customFormat="1" ht="15.75">
      <c r="A601" s="22" t="s">
        <v>261</v>
      </c>
      <c r="B601" s="19" t="s">
        <v>33</v>
      </c>
      <c r="C601" s="13" t="s">
        <v>39</v>
      </c>
      <c r="D601" s="13">
        <v>110</v>
      </c>
      <c r="E601" s="20">
        <v>43880000</v>
      </c>
      <c r="F601" s="20">
        <v>0</v>
      </c>
      <c r="G601" s="20">
        <f t="shared" si="28"/>
        <v>43880000</v>
      </c>
    </row>
    <row r="602" spans="1:7" s="6" customFormat="1" ht="31.5">
      <c r="A602" s="23" t="s">
        <v>202</v>
      </c>
      <c r="B602" s="19" t="s">
        <v>33</v>
      </c>
      <c r="C602" s="13" t="s">
        <v>39</v>
      </c>
      <c r="D602" s="13">
        <v>200</v>
      </c>
      <c r="E602" s="20">
        <f>E603</f>
        <v>1907000</v>
      </c>
      <c r="F602" s="20">
        <f>F603</f>
        <v>0</v>
      </c>
      <c r="G602" s="20">
        <f t="shared" si="28"/>
        <v>1907000</v>
      </c>
    </row>
    <row r="603" spans="1:7" s="6" customFormat="1" ht="31.5">
      <c r="A603" s="23" t="s">
        <v>204</v>
      </c>
      <c r="B603" s="19" t="s">
        <v>33</v>
      </c>
      <c r="C603" s="13" t="s">
        <v>39</v>
      </c>
      <c r="D603" s="13">
        <v>240</v>
      </c>
      <c r="E603" s="20">
        <v>1907000</v>
      </c>
      <c r="F603" s="20">
        <v>0</v>
      </c>
      <c r="G603" s="20">
        <f t="shared" si="28"/>
        <v>1907000</v>
      </c>
    </row>
    <row r="604" spans="1:7" s="6" customFormat="1" ht="15.75">
      <c r="A604" s="23" t="s">
        <v>206</v>
      </c>
      <c r="B604" s="19" t="s">
        <v>33</v>
      </c>
      <c r="C604" s="13" t="s">
        <v>39</v>
      </c>
      <c r="D604" s="19" t="s">
        <v>207</v>
      </c>
      <c r="E604" s="20">
        <f>E605</f>
        <v>3000</v>
      </c>
      <c r="F604" s="20">
        <f>F605</f>
        <v>0</v>
      </c>
      <c r="G604" s="20">
        <f t="shared" si="28"/>
        <v>3000</v>
      </c>
    </row>
    <row r="605" spans="1:7" s="6" customFormat="1" ht="15.75">
      <c r="A605" s="23" t="s">
        <v>208</v>
      </c>
      <c r="B605" s="19" t="s">
        <v>33</v>
      </c>
      <c r="C605" s="13" t="s">
        <v>39</v>
      </c>
      <c r="D605" s="19" t="s">
        <v>209</v>
      </c>
      <c r="E605" s="20">
        <v>3000</v>
      </c>
      <c r="F605" s="20">
        <v>0</v>
      </c>
      <c r="G605" s="20">
        <f t="shared" si="28"/>
        <v>3000</v>
      </c>
    </row>
    <row r="606" spans="1:7" s="6" customFormat="1" ht="15.75">
      <c r="A606" s="11" t="s">
        <v>40</v>
      </c>
      <c r="B606" s="12" t="s">
        <v>41</v>
      </c>
      <c r="C606" s="10"/>
      <c r="D606" s="10"/>
      <c r="E606" s="14">
        <f>E607+E615+E625+E693+E728</f>
        <v>821908463.45</v>
      </c>
      <c r="F606" s="14">
        <f>F607+F615+F625+F693+F728</f>
        <v>0</v>
      </c>
      <c r="G606" s="14">
        <f t="shared" si="28"/>
        <v>821908463.45</v>
      </c>
    </row>
    <row r="607" spans="1:7" s="6" customFormat="1" ht="15.75">
      <c r="A607" s="15" t="s">
        <v>42</v>
      </c>
      <c r="B607" s="16" t="s">
        <v>43</v>
      </c>
      <c r="C607" s="13"/>
      <c r="D607" s="39"/>
      <c r="E607" s="17">
        <f aca="true" t="shared" si="29" ref="E607:F609">E608</f>
        <v>14500000</v>
      </c>
      <c r="F607" s="17">
        <f t="shared" si="29"/>
        <v>0</v>
      </c>
      <c r="G607" s="17">
        <f t="shared" si="28"/>
        <v>14500000</v>
      </c>
    </row>
    <row r="608" spans="1:7" s="6" customFormat="1" ht="31.5">
      <c r="A608" s="21" t="s">
        <v>420</v>
      </c>
      <c r="B608" s="19" t="s">
        <v>43</v>
      </c>
      <c r="C608" s="13" t="s">
        <v>421</v>
      </c>
      <c r="D608" s="13"/>
      <c r="E608" s="20">
        <f t="shared" si="29"/>
        <v>14500000</v>
      </c>
      <c r="F608" s="20">
        <f t="shared" si="29"/>
        <v>0</v>
      </c>
      <c r="G608" s="20">
        <f t="shared" si="28"/>
        <v>14500000</v>
      </c>
    </row>
    <row r="609" spans="1:7" s="6" customFormat="1" ht="47.25">
      <c r="A609" s="21" t="s">
        <v>44</v>
      </c>
      <c r="B609" s="19" t="s">
        <v>43</v>
      </c>
      <c r="C609" s="13" t="s">
        <v>45</v>
      </c>
      <c r="D609" s="13"/>
      <c r="E609" s="20">
        <f t="shared" si="29"/>
        <v>14500000</v>
      </c>
      <c r="F609" s="20">
        <f t="shared" si="29"/>
        <v>0</v>
      </c>
      <c r="G609" s="20">
        <f t="shared" si="28"/>
        <v>14500000</v>
      </c>
    </row>
    <row r="610" spans="1:7" s="6" customFormat="1" ht="47.25">
      <c r="A610" s="21" t="s">
        <v>46</v>
      </c>
      <c r="B610" s="19" t="s">
        <v>43</v>
      </c>
      <c r="C610" s="13" t="s">
        <v>47</v>
      </c>
      <c r="D610" s="13"/>
      <c r="E610" s="20">
        <f>E613+E611</f>
        <v>14500000</v>
      </c>
      <c r="F610" s="20">
        <f>F613+F611</f>
        <v>0</v>
      </c>
      <c r="G610" s="20">
        <f t="shared" si="28"/>
        <v>14500000</v>
      </c>
    </row>
    <row r="611" spans="1:7" s="6" customFormat="1" ht="31.5">
      <c r="A611" s="23" t="s">
        <v>202</v>
      </c>
      <c r="B611" s="19" t="s">
        <v>43</v>
      </c>
      <c r="C611" s="13" t="s">
        <v>47</v>
      </c>
      <c r="D611" s="13">
        <v>200</v>
      </c>
      <c r="E611" s="20">
        <f>E612</f>
        <v>139200</v>
      </c>
      <c r="F611" s="20">
        <f>F612</f>
        <v>0</v>
      </c>
      <c r="G611" s="20">
        <f t="shared" si="28"/>
        <v>139200</v>
      </c>
    </row>
    <row r="612" spans="1:7" s="6" customFormat="1" ht="31.5">
      <c r="A612" s="23" t="s">
        <v>204</v>
      </c>
      <c r="B612" s="19" t="s">
        <v>43</v>
      </c>
      <c r="C612" s="13" t="s">
        <v>47</v>
      </c>
      <c r="D612" s="13">
        <v>240</v>
      </c>
      <c r="E612" s="20">
        <v>139200</v>
      </c>
      <c r="F612" s="20">
        <v>0</v>
      </c>
      <c r="G612" s="20">
        <f t="shared" si="28"/>
        <v>139200</v>
      </c>
    </row>
    <row r="613" spans="1:7" s="6" customFormat="1" ht="15.75">
      <c r="A613" s="21" t="s">
        <v>317</v>
      </c>
      <c r="B613" s="19" t="s">
        <v>43</v>
      </c>
      <c r="C613" s="13" t="s">
        <v>47</v>
      </c>
      <c r="D613" s="13">
        <v>300</v>
      </c>
      <c r="E613" s="20">
        <f>E614</f>
        <v>14360800</v>
      </c>
      <c r="F613" s="20">
        <f>F614</f>
        <v>0</v>
      </c>
      <c r="G613" s="20">
        <f t="shared" si="28"/>
        <v>14360800</v>
      </c>
    </row>
    <row r="614" spans="1:7" s="6" customFormat="1" ht="31.5">
      <c r="A614" s="21" t="s">
        <v>48</v>
      </c>
      <c r="B614" s="19" t="s">
        <v>43</v>
      </c>
      <c r="C614" s="13" t="s">
        <v>47</v>
      </c>
      <c r="D614" s="13">
        <v>310</v>
      </c>
      <c r="E614" s="20">
        <v>14360800</v>
      </c>
      <c r="F614" s="20">
        <v>0</v>
      </c>
      <c r="G614" s="20">
        <f t="shared" si="28"/>
        <v>14360800</v>
      </c>
    </row>
    <row r="615" spans="1:7" s="6" customFormat="1" ht="15.75">
      <c r="A615" s="58" t="s">
        <v>49</v>
      </c>
      <c r="B615" s="16" t="s">
        <v>50</v>
      </c>
      <c r="C615" s="38"/>
      <c r="D615" s="38"/>
      <c r="E615" s="17">
        <f>E616</f>
        <v>84807001</v>
      </c>
      <c r="F615" s="17">
        <f>F616</f>
        <v>0</v>
      </c>
      <c r="G615" s="17">
        <f t="shared" si="28"/>
        <v>84807001</v>
      </c>
    </row>
    <row r="616" spans="1:7" s="6" customFormat="1" ht="15.75">
      <c r="A616" s="18" t="s">
        <v>192</v>
      </c>
      <c r="B616" s="19" t="s">
        <v>50</v>
      </c>
      <c r="C616" s="13" t="s">
        <v>193</v>
      </c>
      <c r="D616" s="19"/>
      <c r="E616" s="20">
        <f>SUM(E621,E617)</f>
        <v>84807001</v>
      </c>
      <c r="F616" s="20">
        <f>SUM(F621,F617)</f>
        <v>0</v>
      </c>
      <c r="G616" s="20">
        <f t="shared" si="28"/>
        <v>84807001</v>
      </c>
    </row>
    <row r="617" spans="1:7" s="6" customFormat="1" ht="47.25">
      <c r="A617" s="21" t="s">
        <v>229</v>
      </c>
      <c r="B617" s="19" t="s">
        <v>50</v>
      </c>
      <c r="C617" s="13" t="s">
        <v>230</v>
      </c>
      <c r="D617" s="19"/>
      <c r="E617" s="20">
        <f aca="true" t="shared" si="30" ref="E617:F619">E618</f>
        <v>78507001</v>
      </c>
      <c r="F617" s="20">
        <f t="shared" si="30"/>
        <v>0</v>
      </c>
      <c r="G617" s="20">
        <f t="shared" si="28"/>
        <v>78507001</v>
      </c>
    </row>
    <row r="618" spans="1:7" s="6" customFormat="1" ht="47.25">
      <c r="A618" s="32" t="s">
        <v>51</v>
      </c>
      <c r="B618" s="27" t="s">
        <v>50</v>
      </c>
      <c r="C618" s="28" t="s">
        <v>52</v>
      </c>
      <c r="D618" s="27"/>
      <c r="E618" s="29">
        <f t="shared" si="30"/>
        <v>78507001</v>
      </c>
      <c r="F618" s="20">
        <f t="shared" si="30"/>
        <v>0</v>
      </c>
      <c r="G618" s="20">
        <f t="shared" si="28"/>
        <v>78507001</v>
      </c>
    </row>
    <row r="619" spans="1:7" s="6" customFormat="1" ht="31.5">
      <c r="A619" s="32" t="s">
        <v>266</v>
      </c>
      <c r="B619" s="27" t="s">
        <v>50</v>
      </c>
      <c r="C619" s="28" t="s">
        <v>52</v>
      </c>
      <c r="D619" s="27" t="s">
        <v>311</v>
      </c>
      <c r="E619" s="29">
        <f t="shared" si="30"/>
        <v>78507001</v>
      </c>
      <c r="F619" s="20">
        <f t="shared" si="30"/>
        <v>0</v>
      </c>
      <c r="G619" s="20">
        <f t="shared" si="28"/>
        <v>78507001</v>
      </c>
    </row>
    <row r="620" spans="1:7" s="30" customFormat="1" ht="15.75">
      <c r="A620" s="32" t="s">
        <v>267</v>
      </c>
      <c r="B620" s="27" t="s">
        <v>50</v>
      </c>
      <c r="C620" s="28" t="s">
        <v>52</v>
      </c>
      <c r="D620" s="27" t="s">
        <v>312</v>
      </c>
      <c r="E620" s="29">
        <v>78507001</v>
      </c>
      <c r="F620" s="20">
        <v>0</v>
      </c>
      <c r="G620" s="20">
        <f t="shared" si="28"/>
        <v>78507001</v>
      </c>
    </row>
    <row r="621" spans="1:7" s="44" customFormat="1" ht="15.75">
      <c r="A621" s="21" t="s">
        <v>305</v>
      </c>
      <c r="B621" s="19" t="s">
        <v>50</v>
      </c>
      <c r="C621" s="13" t="s">
        <v>306</v>
      </c>
      <c r="D621" s="13"/>
      <c r="E621" s="20">
        <f aca="true" t="shared" si="31" ref="E621:F623">E622</f>
        <v>6300000</v>
      </c>
      <c r="F621" s="20">
        <f t="shared" si="31"/>
        <v>0</v>
      </c>
      <c r="G621" s="20">
        <f t="shared" si="28"/>
        <v>6300000</v>
      </c>
    </row>
    <row r="622" spans="1:7" s="45" customFormat="1" ht="63">
      <c r="A622" s="21" t="s">
        <v>307</v>
      </c>
      <c r="B622" s="19" t="s">
        <v>50</v>
      </c>
      <c r="C622" s="13" t="s">
        <v>308</v>
      </c>
      <c r="D622" s="13"/>
      <c r="E622" s="20">
        <f t="shared" si="31"/>
        <v>6300000</v>
      </c>
      <c r="F622" s="20">
        <f t="shared" si="31"/>
        <v>0</v>
      </c>
      <c r="G622" s="20">
        <f t="shared" si="28"/>
        <v>6300000</v>
      </c>
    </row>
    <row r="623" spans="1:7" s="45" customFormat="1" ht="31.5">
      <c r="A623" s="21" t="s">
        <v>266</v>
      </c>
      <c r="B623" s="19" t="s">
        <v>50</v>
      </c>
      <c r="C623" s="13" t="s">
        <v>308</v>
      </c>
      <c r="D623" s="19" t="s">
        <v>311</v>
      </c>
      <c r="E623" s="20">
        <f t="shared" si="31"/>
        <v>6300000</v>
      </c>
      <c r="F623" s="20">
        <f t="shared" si="31"/>
        <v>0</v>
      </c>
      <c r="G623" s="20">
        <f t="shared" si="28"/>
        <v>6300000</v>
      </c>
    </row>
    <row r="624" spans="1:7" s="6" customFormat="1" ht="15.75">
      <c r="A624" s="21" t="s">
        <v>267</v>
      </c>
      <c r="B624" s="19" t="s">
        <v>50</v>
      </c>
      <c r="C624" s="13" t="s">
        <v>308</v>
      </c>
      <c r="D624" s="19" t="s">
        <v>312</v>
      </c>
      <c r="E624" s="20">
        <v>6300000</v>
      </c>
      <c r="F624" s="20">
        <v>0</v>
      </c>
      <c r="G624" s="20">
        <f t="shared" si="28"/>
        <v>6300000</v>
      </c>
    </row>
    <row r="625" spans="1:7" s="6" customFormat="1" ht="15.75">
      <c r="A625" s="64" t="s">
        <v>53</v>
      </c>
      <c r="B625" s="16">
        <v>1003</v>
      </c>
      <c r="C625" s="13"/>
      <c r="D625" s="39"/>
      <c r="E625" s="17">
        <f>E626</f>
        <v>462826031</v>
      </c>
      <c r="F625" s="17">
        <f>F626</f>
        <v>0</v>
      </c>
      <c r="G625" s="17">
        <f t="shared" si="28"/>
        <v>462826031</v>
      </c>
    </row>
    <row r="626" spans="1:7" s="6" customFormat="1" ht="31.5">
      <c r="A626" s="21" t="s">
        <v>420</v>
      </c>
      <c r="B626" s="19" t="s">
        <v>54</v>
      </c>
      <c r="C626" s="13" t="s">
        <v>421</v>
      </c>
      <c r="D626" s="13"/>
      <c r="E626" s="20">
        <f>SUM(E627,E680,E687)</f>
        <v>462826031</v>
      </c>
      <c r="F626" s="20">
        <f>SUM(F627,F680,F687)</f>
        <v>0</v>
      </c>
      <c r="G626" s="20">
        <f t="shared" si="28"/>
        <v>462826031</v>
      </c>
    </row>
    <row r="627" spans="1:7" s="6" customFormat="1" ht="47.25">
      <c r="A627" s="21" t="s">
        <v>44</v>
      </c>
      <c r="B627" s="19" t="s">
        <v>54</v>
      </c>
      <c r="C627" s="13" t="s">
        <v>45</v>
      </c>
      <c r="D627" s="13"/>
      <c r="E627" s="20">
        <f>SUM(E628,E633,E638,E643,E649,E654,E657,E662,E667,E672,E675)</f>
        <v>450326031</v>
      </c>
      <c r="F627" s="20">
        <f>SUM(F628,F633,F638,F643,F649,F654,F657,F662,F667,F672,F675)</f>
        <v>0</v>
      </c>
      <c r="G627" s="20">
        <f t="shared" si="28"/>
        <v>450326031</v>
      </c>
    </row>
    <row r="628" spans="1:7" s="6" customFormat="1" ht="31.5">
      <c r="A628" s="32" t="s">
        <v>55</v>
      </c>
      <c r="B628" s="27" t="s">
        <v>54</v>
      </c>
      <c r="C628" s="28" t="s">
        <v>56</v>
      </c>
      <c r="D628" s="28"/>
      <c r="E628" s="29">
        <f>E631+E629</f>
        <v>87107409</v>
      </c>
      <c r="F628" s="20">
        <f>F631+F629</f>
        <v>0</v>
      </c>
      <c r="G628" s="20">
        <f t="shared" si="28"/>
        <v>87107409</v>
      </c>
    </row>
    <row r="629" spans="1:7" s="6" customFormat="1" ht="31.5">
      <c r="A629" s="26" t="s">
        <v>202</v>
      </c>
      <c r="B629" s="27" t="s">
        <v>54</v>
      </c>
      <c r="C629" s="28" t="s">
        <v>56</v>
      </c>
      <c r="D629" s="28">
        <v>200</v>
      </c>
      <c r="E629" s="29">
        <f>E630</f>
        <v>888496</v>
      </c>
      <c r="F629" s="20">
        <f>F630</f>
        <v>0</v>
      </c>
      <c r="G629" s="20">
        <f t="shared" si="28"/>
        <v>888496</v>
      </c>
    </row>
    <row r="630" spans="1:7" s="6" customFormat="1" ht="31.5">
      <c r="A630" s="32" t="s">
        <v>204</v>
      </c>
      <c r="B630" s="27" t="s">
        <v>54</v>
      </c>
      <c r="C630" s="28" t="s">
        <v>56</v>
      </c>
      <c r="D630" s="28">
        <v>240</v>
      </c>
      <c r="E630" s="29">
        <v>888496</v>
      </c>
      <c r="F630" s="20">
        <v>0</v>
      </c>
      <c r="G630" s="20">
        <f t="shared" si="28"/>
        <v>888496</v>
      </c>
    </row>
    <row r="631" spans="1:7" s="6" customFormat="1" ht="15.75">
      <c r="A631" s="32" t="s">
        <v>317</v>
      </c>
      <c r="B631" s="27" t="s">
        <v>54</v>
      </c>
      <c r="C631" s="28" t="s">
        <v>56</v>
      </c>
      <c r="D631" s="28">
        <v>300</v>
      </c>
      <c r="E631" s="29">
        <f>E632</f>
        <v>86218913</v>
      </c>
      <c r="F631" s="20">
        <f>F632</f>
        <v>0</v>
      </c>
      <c r="G631" s="20">
        <f t="shared" si="28"/>
        <v>86218913</v>
      </c>
    </row>
    <row r="632" spans="1:7" s="6" customFormat="1" ht="31.5">
      <c r="A632" s="32" t="s">
        <v>48</v>
      </c>
      <c r="B632" s="27" t="s">
        <v>54</v>
      </c>
      <c r="C632" s="28" t="s">
        <v>56</v>
      </c>
      <c r="D632" s="28">
        <v>310</v>
      </c>
      <c r="E632" s="29">
        <v>86218913</v>
      </c>
      <c r="F632" s="20">
        <v>0</v>
      </c>
      <c r="G632" s="20">
        <f t="shared" si="28"/>
        <v>86218913</v>
      </c>
    </row>
    <row r="633" spans="1:7" s="6" customFormat="1" ht="47.25">
      <c r="A633" s="32" t="s">
        <v>57</v>
      </c>
      <c r="B633" s="27" t="s">
        <v>54</v>
      </c>
      <c r="C633" s="28" t="s">
        <v>58</v>
      </c>
      <c r="D633" s="28"/>
      <c r="E633" s="29">
        <f>E636+E634</f>
        <v>9617931</v>
      </c>
      <c r="F633" s="20">
        <f>F636+F634</f>
        <v>0</v>
      </c>
      <c r="G633" s="20">
        <f t="shared" si="28"/>
        <v>9617931</v>
      </c>
    </row>
    <row r="634" spans="1:7" s="6" customFormat="1" ht="31.5">
      <c r="A634" s="26" t="s">
        <v>202</v>
      </c>
      <c r="B634" s="27" t="s">
        <v>54</v>
      </c>
      <c r="C634" s="28" t="s">
        <v>58</v>
      </c>
      <c r="D634" s="28">
        <v>200</v>
      </c>
      <c r="E634" s="29">
        <f>E635</f>
        <v>94256</v>
      </c>
      <c r="F634" s="20">
        <f>F635</f>
        <v>0</v>
      </c>
      <c r="G634" s="20">
        <f t="shared" si="28"/>
        <v>94256</v>
      </c>
    </row>
    <row r="635" spans="1:7" s="6" customFormat="1" ht="31.5">
      <c r="A635" s="32" t="s">
        <v>204</v>
      </c>
      <c r="B635" s="27" t="s">
        <v>54</v>
      </c>
      <c r="C635" s="28" t="s">
        <v>58</v>
      </c>
      <c r="D635" s="28">
        <v>240</v>
      </c>
      <c r="E635" s="29">
        <v>94256</v>
      </c>
      <c r="F635" s="20">
        <v>0</v>
      </c>
      <c r="G635" s="20">
        <f t="shared" si="28"/>
        <v>94256</v>
      </c>
    </row>
    <row r="636" spans="1:7" s="6" customFormat="1" ht="15.75">
      <c r="A636" s="32" t="s">
        <v>317</v>
      </c>
      <c r="B636" s="27" t="s">
        <v>54</v>
      </c>
      <c r="C636" s="28" t="s">
        <v>58</v>
      </c>
      <c r="D636" s="28">
        <v>300</v>
      </c>
      <c r="E636" s="29">
        <f>E637</f>
        <v>9523675</v>
      </c>
      <c r="F636" s="20">
        <f>F637</f>
        <v>0</v>
      </c>
      <c r="G636" s="20">
        <f t="shared" si="28"/>
        <v>9523675</v>
      </c>
    </row>
    <row r="637" spans="1:7" s="6" customFormat="1" ht="31.5">
      <c r="A637" s="32" t="s">
        <v>48</v>
      </c>
      <c r="B637" s="27" t="s">
        <v>54</v>
      </c>
      <c r="C637" s="28" t="s">
        <v>58</v>
      </c>
      <c r="D637" s="28">
        <v>310</v>
      </c>
      <c r="E637" s="29">
        <v>9523675</v>
      </c>
      <c r="F637" s="20">
        <v>0</v>
      </c>
      <c r="G637" s="20">
        <f t="shared" si="28"/>
        <v>9523675</v>
      </c>
    </row>
    <row r="638" spans="1:7" s="6" customFormat="1" ht="31.5">
      <c r="A638" s="32" t="s">
        <v>59</v>
      </c>
      <c r="B638" s="27" t="s">
        <v>54</v>
      </c>
      <c r="C638" s="28" t="s">
        <v>60</v>
      </c>
      <c r="D638" s="28"/>
      <c r="E638" s="29">
        <f>E641+E639</f>
        <v>18090847</v>
      </c>
      <c r="F638" s="20">
        <f>F641+F639</f>
        <v>0</v>
      </c>
      <c r="G638" s="20">
        <f t="shared" si="28"/>
        <v>18090847</v>
      </c>
    </row>
    <row r="639" spans="1:7" s="6" customFormat="1" ht="31.5">
      <c r="A639" s="26" t="s">
        <v>202</v>
      </c>
      <c r="B639" s="27" t="s">
        <v>54</v>
      </c>
      <c r="C639" s="28" t="s">
        <v>60</v>
      </c>
      <c r="D639" s="28">
        <v>200</v>
      </c>
      <c r="E639" s="29">
        <f>E640</f>
        <v>179100</v>
      </c>
      <c r="F639" s="20">
        <f>F640</f>
        <v>0</v>
      </c>
      <c r="G639" s="20">
        <f t="shared" si="28"/>
        <v>179100</v>
      </c>
    </row>
    <row r="640" spans="1:7" s="6" customFormat="1" ht="31.5">
      <c r="A640" s="32" t="s">
        <v>204</v>
      </c>
      <c r="B640" s="27" t="s">
        <v>54</v>
      </c>
      <c r="C640" s="28" t="s">
        <v>60</v>
      </c>
      <c r="D640" s="28">
        <v>240</v>
      </c>
      <c r="E640" s="29">
        <v>179100</v>
      </c>
      <c r="F640" s="20">
        <v>0</v>
      </c>
      <c r="G640" s="20">
        <f t="shared" si="28"/>
        <v>179100</v>
      </c>
    </row>
    <row r="641" spans="1:7" s="6" customFormat="1" ht="15.75">
      <c r="A641" s="32" t="s">
        <v>317</v>
      </c>
      <c r="B641" s="27" t="s">
        <v>54</v>
      </c>
      <c r="C641" s="28" t="s">
        <v>60</v>
      </c>
      <c r="D641" s="28">
        <v>300</v>
      </c>
      <c r="E641" s="29">
        <f>E642</f>
        <v>17911747</v>
      </c>
      <c r="F641" s="20">
        <f>F642</f>
        <v>0</v>
      </c>
      <c r="G641" s="20">
        <f t="shared" si="28"/>
        <v>17911747</v>
      </c>
    </row>
    <row r="642" spans="1:7" s="6" customFormat="1" ht="31.5">
      <c r="A642" s="32" t="s">
        <v>48</v>
      </c>
      <c r="B642" s="27" t="s">
        <v>54</v>
      </c>
      <c r="C642" s="28" t="s">
        <v>60</v>
      </c>
      <c r="D642" s="28">
        <v>310</v>
      </c>
      <c r="E642" s="29">
        <v>17911747</v>
      </c>
      <c r="F642" s="20">
        <v>0</v>
      </c>
      <c r="G642" s="20">
        <f t="shared" si="28"/>
        <v>17911747</v>
      </c>
    </row>
    <row r="643" spans="1:7" s="6" customFormat="1" ht="47.25">
      <c r="A643" s="32" t="s">
        <v>61</v>
      </c>
      <c r="B643" s="27" t="s">
        <v>54</v>
      </c>
      <c r="C643" s="28" t="s">
        <v>62</v>
      </c>
      <c r="D643" s="28"/>
      <c r="E643" s="29">
        <f>E646+E644</f>
        <v>328030621</v>
      </c>
      <c r="F643" s="20">
        <f>F646+F644</f>
        <v>0</v>
      </c>
      <c r="G643" s="20">
        <f t="shared" si="28"/>
        <v>328030621</v>
      </c>
    </row>
    <row r="644" spans="1:7" s="6" customFormat="1" ht="31.5">
      <c r="A644" s="26" t="s">
        <v>202</v>
      </c>
      <c r="B644" s="27" t="s">
        <v>54</v>
      </c>
      <c r="C644" s="28" t="s">
        <v>62</v>
      </c>
      <c r="D644" s="28">
        <v>200</v>
      </c>
      <c r="E644" s="29">
        <f>E645</f>
        <v>3509928</v>
      </c>
      <c r="F644" s="20">
        <f>F645</f>
        <v>0</v>
      </c>
      <c r="G644" s="20">
        <f t="shared" si="28"/>
        <v>3509928</v>
      </c>
    </row>
    <row r="645" spans="1:7" s="6" customFormat="1" ht="31.5">
      <c r="A645" s="32" t="s">
        <v>204</v>
      </c>
      <c r="B645" s="27" t="s">
        <v>54</v>
      </c>
      <c r="C645" s="28" t="s">
        <v>62</v>
      </c>
      <c r="D645" s="28">
        <v>240</v>
      </c>
      <c r="E645" s="29">
        <v>3509928</v>
      </c>
      <c r="F645" s="20">
        <v>0</v>
      </c>
      <c r="G645" s="20">
        <f t="shared" si="28"/>
        <v>3509928</v>
      </c>
    </row>
    <row r="646" spans="1:7" s="6" customFormat="1" ht="15.75">
      <c r="A646" s="32" t="s">
        <v>317</v>
      </c>
      <c r="B646" s="27" t="s">
        <v>54</v>
      </c>
      <c r="C646" s="28" t="s">
        <v>62</v>
      </c>
      <c r="D646" s="28">
        <v>300</v>
      </c>
      <c r="E646" s="29">
        <f>SUM(E647:E648)</f>
        <v>324520693</v>
      </c>
      <c r="F646" s="20">
        <f>SUM(F647:F648)</f>
        <v>0</v>
      </c>
      <c r="G646" s="20">
        <f t="shared" si="28"/>
        <v>324520693</v>
      </c>
    </row>
    <row r="647" spans="1:7" s="30" customFormat="1" ht="31.5">
      <c r="A647" s="32" t="s">
        <v>48</v>
      </c>
      <c r="B647" s="27" t="s">
        <v>54</v>
      </c>
      <c r="C647" s="28" t="s">
        <v>62</v>
      </c>
      <c r="D647" s="28">
        <v>310</v>
      </c>
      <c r="E647" s="29">
        <v>280039740</v>
      </c>
      <c r="F647" s="20">
        <v>0</v>
      </c>
      <c r="G647" s="20">
        <f aca="true" t="shared" si="32" ref="G647:G710">SUM(E647:F647)</f>
        <v>280039740</v>
      </c>
    </row>
    <row r="648" spans="1:7" s="30" customFormat="1" ht="31.5">
      <c r="A648" s="32" t="s">
        <v>318</v>
      </c>
      <c r="B648" s="27" t="s">
        <v>54</v>
      </c>
      <c r="C648" s="28" t="s">
        <v>62</v>
      </c>
      <c r="D648" s="28">
        <v>320</v>
      </c>
      <c r="E648" s="29">
        <v>44480953</v>
      </c>
      <c r="F648" s="20">
        <v>0</v>
      </c>
      <c r="G648" s="20">
        <f t="shared" si="32"/>
        <v>44480953</v>
      </c>
    </row>
    <row r="649" spans="1:7" s="6" customFormat="1" ht="31.5">
      <c r="A649" s="21" t="s">
        <v>63</v>
      </c>
      <c r="B649" s="19" t="s">
        <v>54</v>
      </c>
      <c r="C649" s="13" t="s">
        <v>64</v>
      </c>
      <c r="D649" s="13"/>
      <c r="E649" s="20">
        <f>E652+E650</f>
        <v>277750</v>
      </c>
      <c r="F649" s="20">
        <f>F652+F650</f>
        <v>0</v>
      </c>
      <c r="G649" s="20">
        <f t="shared" si="32"/>
        <v>277750</v>
      </c>
    </row>
    <row r="650" spans="1:7" s="6" customFormat="1" ht="31.5">
      <c r="A650" s="23" t="s">
        <v>202</v>
      </c>
      <c r="B650" s="19" t="s">
        <v>54</v>
      </c>
      <c r="C650" s="13" t="s">
        <v>64</v>
      </c>
      <c r="D650" s="13">
        <v>200</v>
      </c>
      <c r="E650" s="20">
        <f>E651</f>
        <v>2472</v>
      </c>
      <c r="F650" s="20">
        <f>F651</f>
        <v>0</v>
      </c>
      <c r="G650" s="20">
        <f t="shared" si="32"/>
        <v>2472</v>
      </c>
    </row>
    <row r="651" spans="1:7" s="6" customFormat="1" ht="31.5">
      <c r="A651" s="21" t="s">
        <v>204</v>
      </c>
      <c r="B651" s="19" t="s">
        <v>54</v>
      </c>
      <c r="C651" s="13" t="s">
        <v>64</v>
      </c>
      <c r="D651" s="13">
        <v>240</v>
      </c>
      <c r="E651" s="20">
        <v>2472</v>
      </c>
      <c r="F651" s="20">
        <v>0</v>
      </c>
      <c r="G651" s="20">
        <f t="shared" si="32"/>
        <v>2472</v>
      </c>
    </row>
    <row r="652" spans="1:7" s="6" customFormat="1" ht="15.75">
      <c r="A652" s="21" t="s">
        <v>317</v>
      </c>
      <c r="B652" s="19" t="s">
        <v>54</v>
      </c>
      <c r="C652" s="13" t="s">
        <v>64</v>
      </c>
      <c r="D652" s="13">
        <v>300</v>
      </c>
      <c r="E652" s="20">
        <f>E653</f>
        <v>275278</v>
      </c>
      <c r="F652" s="20">
        <f>F653</f>
        <v>0</v>
      </c>
      <c r="G652" s="20">
        <f t="shared" si="32"/>
        <v>275278</v>
      </c>
    </row>
    <row r="653" spans="1:7" s="6" customFormat="1" ht="31.5">
      <c r="A653" s="21" t="s">
        <v>48</v>
      </c>
      <c r="B653" s="19" t="s">
        <v>54</v>
      </c>
      <c r="C653" s="13" t="s">
        <v>64</v>
      </c>
      <c r="D653" s="13">
        <v>310</v>
      </c>
      <c r="E653" s="20">
        <v>275278</v>
      </c>
      <c r="F653" s="20">
        <v>0</v>
      </c>
      <c r="G653" s="20">
        <f t="shared" si="32"/>
        <v>275278</v>
      </c>
    </row>
    <row r="654" spans="1:7" s="6" customFormat="1" ht="63">
      <c r="A654" s="21" t="s">
        <v>65</v>
      </c>
      <c r="B654" s="19" t="s">
        <v>54</v>
      </c>
      <c r="C654" s="13" t="s">
        <v>66</v>
      </c>
      <c r="D654" s="13"/>
      <c r="E654" s="20">
        <f>E655</f>
        <v>110000</v>
      </c>
      <c r="F654" s="20">
        <f>F655</f>
        <v>0</v>
      </c>
      <c r="G654" s="20">
        <f t="shared" si="32"/>
        <v>110000</v>
      </c>
    </row>
    <row r="655" spans="1:7" s="6" customFormat="1" ht="15.75">
      <c r="A655" s="21" t="s">
        <v>317</v>
      </c>
      <c r="B655" s="19" t="s">
        <v>54</v>
      </c>
      <c r="C655" s="13" t="s">
        <v>66</v>
      </c>
      <c r="D655" s="13">
        <v>300</v>
      </c>
      <c r="E655" s="20">
        <f>E656</f>
        <v>110000</v>
      </c>
      <c r="F655" s="20">
        <f>F656</f>
        <v>0</v>
      </c>
      <c r="G655" s="20">
        <f t="shared" si="32"/>
        <v>110000</v>
      </c>
    </row>
    <row r="656" spans="1:7" s="6" customFormat="1" ht="31.5">
      <c r="A656" s="21" t="s">
        <v>48</v>
      </c>
      <c r="B656" s="19" t="s">
        <v>54</v>
      </c>
      <c r="C656" s="13" t="s">
        <v>66</v>
      </c>
      <c r="D656" s="13">
        <v>310</v>
      </c>
      <c r="E656" s="20">
        <v>110000</v>
      </c>
      <c r="F656" s="20">
        <v>0</v>
      </c>
      <c r="G656" s="20">
        <f t="shared" si="32"/>
        <v>110000</v>
      </c>
    </row>
    <row r="657" spans="1:7" s="6" customFormat="1" ht="31.5">
      <c r="A657" s="21" t="s">
        <v>67</v>
      </c>
      <c r="B657" s="19" t="s">
        <v>54</v>
      </c>
      <c r="C657" s="13" t="s">
        <v>68</v>
      </c>
      <c r="D657" s="13"/>
      <c r="E657" s="65">
        <f>E660+E658</f>
        <v>606000</v>
      </c>
      <c r="F657" s="65">
        <f>F660+F658</f>
        <v>0</v>
      </c>
      <c r="G657" s="20">
        <f t="shared" si="32"/>
        <v>606000</v>
      </c>
    </row>
    <row r="658" spans="1:7" s="6" customFormat="1" ht="31.5">
      <c r="A658" s="23" t="s">
        <v>202</v>
      </c>
      <c r="B658" s="19" t="s">
        <v>54</v>
      </c>
      <c r="C658" s="13" t="s">
        <v>68</v>
      </c>
      <c r="D658" s="13">
        <v>200</v>
      </c>
      <c r="E658" s="65">
        <f>E659</f>
        <v>100000</v>
      </c>
      <c r="F658" s="65">
        <f>F659</f>
        <v>0</v>
      </c>
      <c r="G658" s="20">
        <f t="shared" si="32"/>
        <v>100000</v>
      </c>
    </row>
    <row r="659" spans="1:7" s="6" customFormat="1" ht="31.5">
      <c r="A659" s="21" t="s">
        <v>204</v>
      </c>
      <c r="B659" s="19">
        <v>1003</v>
      </c>
      <c r="C659" s="13" t="s">
        <v>68</v>
      </c>
      <c r="D659" s="13">
        <v>240</v>
      </c>
      <c r="E659" s="66">
        <v>100000</v>
      </c>
      <c r="F659" s="67">
        <v>0</v>
      </c>
      <c r="G659" s="20">
        <f t="shared" si="32"/>
        <v>100000</v>
      </c>
    </row>
    <row r="660" spans="1:7" s="6" customFormat="1" ht="15.75">
      <c r="A660" s="21" t="s">
        <v>317</v>
      </c>
      <c r="B660" s="19" t="s">
        <v>54</v>
      </c>
      <c r="C660" s="13" t="s">
        <v>68</v>
      </c>
      <c r="D660" s="13">
        <v>300</v>
      </c>
      <c r="E660" s="65">
        <f>E661</f>
        <v>506000</v>
      </c>
      <c r="F660" s="65">
        <f>F661</f>
        <v>0</v>
      </c>
      <c r="G660" s="20">
        <f t="shared" si="32"/>
        <v>506000</v>
      </c>
    </row>
    <row r="661" spans="1:7" s="6" customFormat="1" ht="31.5">
      <c r="A661" s="21" t="s">
        <v>318</v>
      </c>
      <c r="B661" s="19" t="s">
        <v>54</v>
      </c>
      <c r="C661" s="13" t="s">
        <v>68</v>
      </c>
      <c r="D661" s="13">
        <v>320</v>
      </c>
      <c r="E661" s="65">
        <v>506000</v>
      </c>
      <c r="F661" s="65">
        <v>0</v>
      </c>
      <c r="G661" s="20">
        <f t="shared" si="32"/>
        <v>506000</v>
      </c>
    </row>
    <row r="662" spans="1:7" s="6" customFormat="1" ht="47.25">
      <c r="A662" s="21" t="s">
        <v>69</v>
      </c>
      <c r="B662" s="19">
        <v>1003</v>
      </c>
      <c r="C662" s="13" t="s">
        <v>70</v>
      </c>
      <c r="D662" s="13"/>
      <c r="E662" s="65">
        <f>E665+E663</f>
        <v>3700000</v>
      </c>
      <c r="F662" s="65">
        <f>F665+F663</f>
        <v>0</v>
      </c>
      <c r="G662" s="20">
        <f t="shared" si="32"/>
        <v>3700000</v>
      </c>
    </row>
    <row r="663" spans="1:7" s="6" customFormat="1" ht="31.5">
      <c r="A663" s="23" t="s">
        <v>202</v>
      </c>
      <c r="B663" s="19">
        <v>1003</v>
      </c>
      <c r="C663" s="13" t="s">
        <v>70</v>
      </c>
      <c r="D663" s="13">
        <v>200</v>
      </c>
      <c r="E663" s="65">
        <f>E664</f>
        <v>38480</v>
      </c>
      <c r="F663" s="65">
        <f>F664</f>
        <v>0</v>
      </c>
      <c r="G663" s="20">
        <f t="shared" si="32"/>
        <v>38480</v>
      </c>
    </row>
    <row r="664" spans="1:7" s="6" customFormat="1" ht="31.5">
      <c r="A664" s="21" t="s">
        <v>204</v>
      </c>
      <c r="B664" s="19">
        <v>1003</v>
      </c>
      <c r="C664" s="13" t="s">
        <v>70</v>
      </c>
      <c r="D664" s="13">
        <v>240</v>
      </c>
      <c r="E664" s="66">
        <v>38480</v>
      </c>
      <c r="F664" s="67">
        <v>0</v>
      </c>
      <c r="G664" s="20">
        <f t="shared" si="32"/>
        <v>38480</v>
      </c>
    </row>
    <row r="665" spans="1:7" s="6" customFormat="1" ht="15.75">
      <c r="A665" s="21" t="s">
        <v>317</v>
      </c>
      <c r="B665" s="19" t="s">
        <v>54</v>
      </c>
      <c r="C665" s="13" t="s">
        <v>70</v>
      </c>
      <c r="D665" s="13">
        <v>300</v>
      </c>
      <c r="E665" s="65">
        <f>E666</f>
        <v>3661520</v>
      </c>
      <c r="F665" s="65">
        <f>F666</f>
        <v>0</v>
      </c>
      <c r="G665" s="20">
        <f t="shared" si="32"/>
        <v>3661520</v>
      </c>
    </row>
    <row r="666" spans="1:7" s="6" customFormat="1" ht="31.5">
      <c r="A666" s="21" t="s">
        <v>48</v>
      </c>
      <c r="B666" s="19" t="s">
        <v>54</v>
      </c>
      <c r="C666" s="13" t="s">
        <v>70</v>
      </c>
      <c r="D666" s="13">
        <v>310</v>
      </c>
      <c r="E666" s="65">
        <v>3661520</v>
      </c>
      <c r="F666" s="65">
        <v>0</v>
      </c>
      <c r="G666" s="20">
        <f t="shared" si="32"/>
        <v>3661520</v>
      </c>
    </row>
    <row r="667" spans="1:7" s="6" customFormat="1" ht="15.75">
      <c r="A667" s="21" t="s">
        <v>71</v>
      </c>
      <c r="B667" s="19">
        <v>1003</v>
      </c>
      <c r="C667" s="13" t="s">
        <v>72</v>
      </c>
      <c r="D667" s="13"/>
      <c r="E667" s="65">
        <f>E670+E668</f>
        <v>181800</v>
      </c>
      <c r="F667" s="65">
        <f>F670+F668</f>
        <v>0</v>
      </c>
      <c r="G667" s="20">
        <f t="shared" si="32"/>
        <v>181800</v>
      </c>
    </row>
    <row r="668" spans="1:7" s="6" customFormat="1" ht="31.5">
      <c r="A668" s="23" t="s">
        <v>202</v>
      </c>
      <c r="B668" s="19">
        <v>1003</v>
      </c>
      <c r="C668" s="13" t="s">
        <v>72</v>
      </c>
      <c r="D668" s="13">
        <v>200</v>
      </c>
      <c r="E668" s="65">
        <f>E669</f>
        <v>1600</v>
      </c>
      <c r="F668" s="65">
        <f>F669</f>
        <v>0</v>
      </c>
      <c r="G668" s="20">
        <f t="shared" si="32"/>
        <v>1600</v>
      </c>
    </row>
    <row r="669" spans="1:7" s="6" customFormat="1" ht="31.5">
      <c r="A669" s="21" t="s">
        <v>204</v>
      </c>
      <c r="B669" s="19">
        <v>1003</v>
      </c>
      <c r="C669" s="13" t="s">
        <v>72</v>
      </c>
      <c r="D669" s="13">
        <v>240</v>
      </c>
      <c r="E669" s="66">
        <v>1600</v>
      </c>
      <c r="F669" s="67">
        <v>0</v>
      </c>
      <c r="G669" s="20">
        <f t="shared" si="32"/>
        <v>1600</v>
      </c>
    </row>
    <row r="670" spans="1:7" s="6" customFormat="1" ht="15.75">
      <c r="A670" s="21" t="s">
        <v>317</v>
      </c>
      <c r="B670" s="19" t="s">
        <v>54</v>
      </c>
      <c r="C670" s="13" t="s">
        <v>72</v>
      </c>
      <c r="D670" s="13">
        <v>300</v>
      </c>
      <c r="E670" s="65">
        <f>E671</f>
        <v>180200</v>
      </c>
      <c r="F670" s="65">
        <f>F671</f>
        <v>0</v>
      </c>
      <c r="G670" s="20">
        <f t="shared" si="32"/>
        <v>180200</v>
      </c>
    </row>
    <row r="671" spans="1:7" s="6" customFormat="1" ht="31.5">
      <c r="A671" s="21" t="s">
        <v>48</v>
      </c>
      <c r="B671" s="19" t="s">
        <v>54</v>
      </c>
      <c r="C671" s="13" t="s">
        <v>72</v>
      </c>
      <c r="D671" s="13">
        <v>310</v>
      </c>
      <c r="E671" s="65">
        <v>180200</v>
      </c>
      <c r="F671" s="65">
        <v>0</v>
      </c>
      <c r="G671" s="20">
        <f t="shared" si="32"/>
        <v>180200</v>
      </c>
    </row>
    <row r="672" spans="1:7" s="6" customFormat="1" ht="47.25">
      <c r="A672" s="32" t="s">
        <v>73</v>
      </c>
      <c r="B672" s="27" t="s">
        <v>54</v>
      </c>
      <c r="C672" s="28" t="s">
        <v>74</v>
      </c>
      <c r="D672" s="28"/>
      <c r="E672" s="68">
        <f>E673</f>
        <v>2128673</v>
      </c>
      <c r="F672" s="65">
        <f>F673</f>
        <v>0</v>
      </c>
      <c r="G672" s="20">
        <f t="shared" si="32"/>
        <v>2128673</v>
      </c>
    </row>
    <row r="673" spans="1:7" s="6" customFormat="1" ht="15.75">
      <c r="A673" s="32" t="s">
        <v>317</v>
      </c>
      <c r="B673" s="27" t="s">
        <v>54</v>
      </c>
      <c r="C673" s="28" t="s">
        <v>74</v>
      </c>
      <c r="D673" s="28">
        <v>300</v>
      </c>
      <c r="E673" s="29">
        <f>E674</f>
        <v>2128673</v>
      </c>
      <c r="F673" s="20">
        <f>F674</f>
        <v>0</v>
      </c>
      <c r="G673" s="20">
        <f t="shared" si="32"/>
        <v>2128673</v>
      </c>
    </row>
    <row r="674" spans="1:7" s="6" customFormat="1" ht="31.5">
      <c r="A674" s="32" t="s">
        <v>48</v>
      </c>
      <c r="B674" s="27" t="s">
        <v>54</v>
      </c>
      <c r="C674" s="28" t="s">
        <v>74</v>
      </c>
      <c r="D674" s="28">
        <v>310</v>
      </c>
      <c r="E674" s="29">
        <v>2128673</v>
      </c>
      <c r="F674" s="20">
        <v>0</v>
      </c>
      <c r="G674" s="20">
        <f t="shared" si="32"/>
        <v>2128673</v>
      </c>
    </row>
    <row r="675" spans="1:7" s="30" customFormat="1" ht="31.5">
      <c r="A675" s="21" t="s">
        <v>75</v>
      </c>
      <c r="B675" s="27" t="s">
        <v>54</v>
      </c>
      <c r="C675" s="28" t="s">
        <v>76</v>
      </c>
      <c r="D675" s="28"/>
      <c r="E675" s="29">
        <f>E676+E678</f>
        <v>475000</v>
      </c>
      <c r="F675" s="20">
        <f>F676+F678</f>
        <v>0</v>
      </c>
      <c r="G675" s="20">
        <f t="shared" si="32"/>
        <v>475000</v>
      </c>
    </row>
    <row r="676" spans="1:7" s="30" customFormat="1" ht="31.5">
      <c r="A676" s="26" t="s">
        <v>202</v>
      </c>
      <c r="B676" s="27" t="s">
        <v>54</v>
      </c>
      <c r="C676" s="28" t="s">
        <v>76</v>
      </c>
      <c r="D676" s="28">
        <v>200</v>
      </c>
      <c r="E676" s="29">
        <f>E677</f>
        <v>4703</v>
      </c>
      <c r="F676" s="20">
        <f>F677</f>
        <v>0</v>
      </c>
      <c r="G676" s="20">
        <f t="shared" si="32"/>
        <v>4703</v>
      </c>
    </row>
    <row r="677" spans="1:7" s="30" customFormat="1" ht="31.5">
      <c r="A677" s="32" t="s">
        <v>204</v>
      </c>
      <c r="B677" s="27" t="s">
        <v>54</v>
      </c>
      <c r="C677" s="28" t="s">
        <v>76</v>
      </c>
      <c r="D677" s="28">
        <v>240</v>
      </c>
      <c r="E677" s="29">
        <v>4703</v>
      </c>
      <c r="F677" s="20">
        <v>0</v>
      </c>
      <c r="G677" s="20">
        <f t="shared" si="32"/>
        <v>4703</v>
      </c>
    </row>
    <row r="678" spans="1:7" s="6" customFormat="1" ht="15.75">
      <c r="A678" s="32" t="s">
        <v>317</v>
      </c>
      <c r="B678" s="27" t="s">
        <v>54</v>
      </c>
      <c r="C678" s="28" t="s">
        <v>76</v>
      </c>
      <c r="D678" s="28">
        <v>300</v>
      </c>
      <c r="E678" s="29">
        <f>E679</f>
        <v>470297</v>
      </c>
      <c r="F678" s="20">
        <f>F679</f>
        <v>0</v>
      </c>
      <c r="G678" s="20">
        <f t="shared" si="32"/>
        <v>470297</v>
      </c>
    </row>
    <row r="679" spans="1:7" s="6" customFormat="1" ht="31.5">
      <c r="A679" s="32" t="s">
        <v>48</v>
      </c>
      <c r="B679" s="27" t="s">
        <v>54</v>
      </c>
      <c r="C679" s="28" t="s">
        <v>76</v>
      </c>
      <c r="D679" s="28">
        <v>310</v>
      </c>
      <c r="E679" s="29">
        <v>470297</v>
      </c>
      <c r="F679" s="20">
        <v>0</v>
      </c>
      <c r="G679" s="20">
        <f t="shared" si="32"/>
        <v>470297</v>
      </c>
    </row>
    <row r="680" spans="1:7" s="6" customFormat="1" ht="15.75">
      <c r="A680" s="18" t="s">
        <v>422</v>
      </c>
      <c r="B680" s="19">
        <v>1003</v>
      </c>
      <c r="C680" s="13" t="s">
        <v>423</v>
      </c>
      <c r="D680" s="13"/>
      <c r="E680" s="20">
        <f>SUM(E681,E684)</f>
        <v>3500000</v>
      </c>
      <c r="F680" s="20">
        <f>SUM(F681,F684)</f>
        <v>0</v>
      </c>
      <c r="G680" s="20">
        <f t="shared" si="32"/>
        <v>3500000</v>
      </c>
    </row>
    <row r="681" spans="1:7" s="6" customFormat="1" ht="31.5">
      <c r="A681" s="41" t="s">
        <v>77</v>
      </c>
      <c r="B681" s="19">
        <v>1003</v>
      </c>
      <c r="C681" s="13" t="s">
        <v>78</v>
      </c>
      <c r="D681" s="13"/>
      <c r="E681" s="20">
        <f>E682</f>
        <v>2000000</v>
      </c>
      <c r="F681" s="20">
        <f>F682</f>
        <v>0</v>
      </c>
      <c r="G681" s="20">
        <f t="shared" si="32"/>
        <v>2000000</v>
      </c>
    </row>
    <row r="682" spans="1:7" s="6" customFormat="1" ht="31.5">
      <c r="A682" s="23" t="s">
        <v>202</v>
      </c>
      <c r="B682" s="19">
        <v>1003</v>
      </c>
      <c r="C682" s="13" t="s">
        <v>78</v>
      </c>
      <c r="D682" s="13">
        <v>200</v>
      </c>
      <c r="E682" s="20">
        <f>E683</f>
        <v>2000000</v>
      </c>
      <c r="F682" s="20">
        <f>F683</f>
        <v>0</v>
      </c>
      <c r="G682" s="20">
        <f t="shared" si="32"/>
        <v>2000000</v>
      </c>
    </row>
    <row r="683" spans="1:7" s="6" customFormat="1" ht="31.5">
      <c r="A683" s="23" t="s">
        <v>204</v>
      </c>
      <c r="B683" s="19">
        <v>1003</v>
      </c>
      <c r="C683" s="13" t="s">
        <v>78</v>
      </c>
      <c r="D683" s="13">
        <v>240</v>
      </c>
      <c r="E683" s="20">
        <v>2000000</v>
      </c>
      <c r="F683" s="20">
        <v>0</v>
      </c>
      <c r="G683" s="20">
        <f t="shared" si="32"/>
        <v>2000000</v>
      </c>
    </row>
    <row r="684" spans="1:7" s="6" customFormat="1" ht="31.5">
      <c r="A684" s="21" t="s">
        <v>79</v>
      </c>
      <c r="B684" s="19">
        <v>1003</v>
      </c>
      <c r="C684" s="13" t="s">
        <v>80</v>
      </c>
      <c r="D684" s="13"/>
      <c r="E684" s="20">
        <f>E685</f>
        <v>1500000</v>
      </c>
      <c r="F684" s="20">
        <f>F685</f>
        <v>0</v>
      </c>
      <c r="G684" s="20">
        <f t="shared" si="32"/>
        <v>1500000</v>
      </c>
    </row>
    <row r="685" spans="1:7" s="6" customFormat="1" ht="31.5">
      <c r="A685" s="23" t="s">
        <v>202</v>
      </c>
      <c r="B685" s="19">
        <v>1003</v>
      </c>
      <c r="C685" s="13" t="s">
        <v>80</v>
      </c>
      <c r="D685" s="13">
        <v>200</v>
      </c>
      <c r="E685" s="20">
        <f>E686</f>
        <v>1500000</v>
      </c>
      <c r="F685" s="20">
        <f>F686</f>
        <v>0</v>
      </c>
      <c r="G685" s="20">
        <f t="shared" si="32"/>
        <v>1500000</v>
      </c>
    </row>
    <row r="686" spans="1:7" s="6" customFormat="1" ht="31.5">
      <c r="A686" s="23" t="s">
        <v>204</v>
      </c>
      <c r="B686" s="19">
        <v>1003</v>
      </c>
      <c r="C686" s="13" t="s">
        <v>80</v>
      </c>
      <c r="D686" s="13">
        <v>240</v>
      </c>
      <c r="E686" s="20">
        <v>1500000</v>
      </c>
      <c r="F686" s="20">
        <v>0</v>
      </c>
      <c r="G686" s="20">
        <f t="shared" si="32"/>
        <v>1500000</v>
      </c>
    </row>
    <row r="687" spans="1:7" s="6" customFormat="1" ht="15.75">
      <c r="A687" s="21" t="s">
        <v>81</v>
      </c>
      <c r="B687" s="19">
        <v>1003</v>
      </c>
      <c r="C687" s="13" t="s">
        <v>82</v>
      </c>
      <c r="D687" s="13"/>
      <c r="E687" s="65">
        <f>E688</f>
        <v>9000000</v>
      </c>
      <c r="F687" s="65">
        <f>F688</f>
        <v>0</v>
      </c>
      <c r="G687" s="20">
        <f t="shared" si="32"/>
        <v>9000000</v>
      </c>
    </row>
    <row r="688" spans="1:7" s="6" customFormat="1" ht="31.5">
      <c r="A688" s="21" t="s">
        <v>83</v>
      </c>
      <c r="B688" s="19">
        <v>1003</v>
      </c>
      <c r="C688" s="13" t="s">
        <v>84</v>
      </c>
      <c r="D688" s="13"/>
      <c r="E688" s="65">
        <f>E691+E689</f>
        <v>9000000</v>
      </c>
      <c r="F688" s="65">
        <f>F691+F689</f>
        <v>0</v>
      </c>
      <c r="G688" s="20">
        <f t="shared" si="32"/>
        <v>9000000</v>
      </c>
    </row>
    <row r="689" spans="1:7" s="6" customFormat="1" ht="31.5">
      <c r="A689" s="23" t="s">
        <v>202</v>
      </c>
      <c r="B689" s="19">
        <v>1003</v>
      </c>
      <c r="C689" s="13" t="s">
        <v>84</v>
      </c>
      <c r="D689" s="13">
        <v>200</v>
      </c>
      <c r="E689" s="65">
        <f>E690</f>
        <v>89100</v>
      </c>
      <c r="F689" s="65">
        <f>F690</f>
        <v>0</v>
      </c>
      <c r="G689" s="20">
        <f t="shared" si="32"/>
        <v>89100</v>
      </c>
    </row>
    <row r="690" spans="1:7" s="6" customFormat="1" ht="31.5">
      <c r="A690" s="23" t="s">
        <v>204</v>
      </c>
      <c r="B690" s="19">
        <v>1003</v>
      </c>
      <c r="C690" s="13" t="s">
        <v>84</v>
      </c>
      <c r="D690" s="13">
        <v>240</v>
      </c>
      <c r="E690" s="66">
        <v>89100</v>
      </c>
      <c r="F690" s="67">
        <v>0</v>
      </c>
      <c r="G690" s="20">
        <f t="shared" si="32"/>
        <v>89100</v>
      </c>
    </row>
    <row r="691" spans="1:7" s="6" customFormat="1" ht="15.75">
      <c r="A691" s="21" t="s">
        <v>317</v>
      </c>
      <c r="B691" s="19">
        <v>1003</v>
      </c>
      <c r="C691" s="13" t="s">
        <v>84</v>
      </c>
      <c r="D691" s="13">
        <v>300</v>
      </c>
      <c r="E691" s="65">
        <f>E692</f>
        <v>8910900</v>
      </c>
      <c r="F691" s="65">
        <f>F692</f>
        <v>0</v>
      </c>
      <c r="G691" s="20">
        <f t="shared" si="32"/>
        <v>8910900</v>
      </c>
    </row>
    <row r="692" spans="1:7" s="6" customFormat="1" ht="31.5">
      <c r="A692" s="21" t="s">
        <v>318</v>
      </c>
      <c r="B692" s="19">
        <v>1003</v>
      </c>
      <c r="C692" s="13" t="s">
        <v>84</v>
      </c>
      <c r="D692" s="13">
        <v>320</v>
      </c>
      <c r="E692" s="65">
        <v>8910900</v>
      </c>
      <c r="F692" s="65">
        <v>0</v>
      </c>
      <c r="G692" s="20">
        <f t="shared" si="32"/>
        <v>8910900</v>
      </c>
    </row>
    <row r="693" spans="1:7" s="6" customFormat="1" ht="15.75">
      <c r="A693" s="64" t="s">
        <v>85</v>
      </c>
      <c r="B693" s="16" t="s">
        <v>86</v>
      </c>
      <c r="C693" s="13"/>
      <c r="D693" s="13"/>
      <c r="E693" s="17">
        <f>E701+E694</f>
        <v>167176314.45</v>
      </c>
      <c r="F693" s="17">
        <f>F701+F694</f>
        <v>0</v>
      </c>
      <c r="G693" s="17">
        <f t="shared" si="32"/>
        <v>167176314.45</v>
      </c>
    </row>
    <row r="694" spans="1:7" s="6" customFormat="1" ht="31.5">
      <c r="A694" s="21" t="s">
        <v>87</v>
      </c>
      <c r="B694" s="19" t="s">
        <v>86</v>
      </c>
      <c r="C694" s="13" t="s">
        <v>496</v>
      </c>
      <c r="D694" s="13"/>
      <c r="E694" s="20">
        <f>E695</f>
        <v>1871064</v>
      </c>
      <c r="F694" s="20">
        <f>F695</f>
        <v>0</v>
      </c>
      <c r="G694" s="20">
        <f t="shared" si="32"/>
        <v>1871064</v>
      </c>
    </row>
    <row r="695" spans="1:7" s="6" customFormat="1" ht="31.5">
      <c r="A695" s="41" t="s">
        <v>580</v>
      </c>
      <c r="B695" s="19" t="s">
        <v>86</v>
      </c>
      <c r="C695" s="13" t="s">
        <v>581</v>
      </c>
      <c r="D695" s="13"/>
      <c r="E695" s="20">
        <f>E696</f>
        <v>1871064</v>
      </c>
      <c r="F695" s="20">
        <f>F696</f>
        <v>0</v>
      </c>
      <c r="G695" s="20">
        <f t="shared" si="32"/>
        <v>1871064</v>
      </c>
    </row>
    <row r="696" spans="1:7" s="6" customFormat="1" ht="15.75">
      <c r="A696" s="59" t="s">
        <v>88</v>
      </c>
      <c r="B696" s="27" t="s">
        <v>86</v>
      </c>
      <c r="C696" s="28" t="s">
        <v>89</v>
      </c>
      <c r="D696" s="28"/>
      <c r="E696" s="29">
        <f>SUM(E697,E699)</f>
        <v>1871064</v>
      </c>
      <c r="F696" s="20">
        <f>SUM(F697,F699)</f>
        <v>0</v>
      </c>
      <c r="G696" s="20">
        <f t="shared" si="32"/>
        <v>1871064</v>
      </c>
    </row>
    <row r="697" spans="1:7" s="6" customFormat="1" ht="31.5">
      <c r="A697" s="26" t="s">
        <v>202</v>
      </c>
      <c r="B697" s="27" t="s">
        <v>86</v>
      </c>
      <c r="C697" s="28" t="s">
        <v>89</v>
      </c>
      <c r="D697" s="27" t="s">
        <v>203</v>
      </c>
      <c r="E697" s="29">
        <f>E698</f>
        <v>18525</v>
      </c>
      <c r="F697" s="20">
        <f>F698</f>
        <v>0</v>
      </c>
      <c r="G697" s="20">
        <f t="shared" si="32"/>
        <v>18525</v>
      </c>
    </row>
    <row r="698" spans="1:7" s="6" customFormat="1" ht="31.5">
      <c r="A698" s="26" t="s">
        <v>204</v>
      </c>
      <c r="B698" s="27" t="s">
        <v>86</v>
      </c>
      <c r="C698" s="28" t="s">
        <v>89</v>
      </c>
      <c r="D698" s="27" t="s">
        <v>205</v>
      </c>
      <c r="E698" s="29">
        <v>18525</v>
      </c>
      <c r="F698" s="20">
        <v>0</v>
      </c>
      <c r="G698" s="20">
        <f t="shared" si="32"/>
        <v>18525</v>
      </c>
    </row>
    <row r="699" spans="1:7" s="6" customFormat="1" ht="15.75">
      <c r="A699" s="32" t="s">
        <v>317</v>
      </c>
      <c r="B699" s="27" t="s">
        <v>86</v>
      </c>
      <c r="C699" s="28" t="s">
        <v>89</v>
      </c>
      <c r="D699" s="28">
        <v>300</v>
      </c>
      <c r="E699" s="29">
        <f>E700</f>
        <v>1852539</v>
      </c>
      <c r="F699" s="20">
        <f>F700</f>
        <v>0</v>
      </c>
      <c r="G699" s="20">
        <f t="shared" si="32"/>
        <v>1852539</v>
      </c>
    </row>
    <row r="700" spans="1:7" s="6" customFormat="1" ht="31.5">
      <c r="A700" s="32" t="s">
        <v>318</v>
      </c>
      <c r="B700" s="27" t="s">
        <v>86</v>
      </c>
      <c r="C700" s="28" t="s">
        <v>89</v>
      </c>
      <c r="D700" s="28">
        <v>320</v>
      </c>
      <c r="E700" s="29">
        <v>1852539</v>
      </c>
      <c r="F700" s="20">
        <v>0</v>
      </c>
      <c r="G700" s="20">
        <f t="shared" si="32"/>
        <v>1852539</v>
      </c>
    </row>
    <row r="701" spans="1:7" s="6" customFormat="1" ht="31.5">
      <c r="A701" s="21" t="s">
        <v>420</v>
      </c>
      <c r="B701" s="19" t="s">
        <v>86</v>
      </c>
      <c r="C701" s="13" t="s">
        <v>421</v>
      </c>
      <c r="D701" s="13"/>
      <c r="E701" s="20">
        <f>SUM(E702,E724)</f>
        <v>165305250.45</v>
      </c>
      <c r="F701" s="20">
        <f>SUM(F702,F724)</f>
        <v>0</v>
      </c>
      <c r="G701" s="20">
        <f t="shared" si="32"/>
        <v>165305250.45</v>
      </c>
    </row>
    <row r="702" spans="1:7" s="6" customFormat="1" ht="47.25">
      <c r="A702" s="21" t="s">
        <v>44</v>
      </c>
      <c r="B702" s="19" t="s">
        <v>86</v>
      </c>
      <c r="C702" s="13" t="s">
        <v>45</v>
      </c>
      <c r="D702" s="13"/>
      <c r="E702" s="20">
        <f>SUM(E703,E708,E721,E713,E718)</f>
        <v>158790502</v>
      </c>
      <c r="F702" s="20">
        <f>SUM(F703,F708,F721,F713,F718)</f>
        <v>0</v>
      </c>
      <c r="G702" s="20">
        <f t="shared" si="32"/>
        <v>158790502</v>
      </c>
    </row>
    <row r="703" spans="1:7" ht="31.5">
      <c r="A703" s="32" t="s">
        <v>90</v>
      </c>
      <c r="B703" s="27" t="s">
        <v>86</v>
      </c>
      <c r="C703" s="28" t="s">
        <v>91</v>
      </c>
      <c r="D703" s="28"/>
      <c r="E703" s="29">
        <f>E706+E704</f>
        <v>11807131</v>
      </c>
      <c r="F703" s="20">
        <f>F706+F704</f>
        <v>0</v>
      </c>
      <c r="G703" s="20">
        <f t="shared" si="32"/>
        <v>11807131</v>
      </c>
    </row>
    <row r="704" spans="1:7" ht="31.5">
      <c r="A704" s="26" t="s">
        <v>202</v>
      </c>
      <c r="B704" s="27" t="s">
        <v>86</v>
      </c>
      <c r="C704" s="28" t="s">
        <v>91</v>
      </c>
      <c r="D704" s="28">
        <v>200</v>
      </c>
      <c r="E704" s="29">
        <f>E705</f>
        <v>708428</v>
      </c>
      <c r="F704" s="20">
        <f>F705</f>
        <v>0</v>
      </c>
      <c r="G704" s="20">
        <f t="shared" si="32"/>
        <v>708428</v>
      </c>
    </row>
    <row r="705" spans="1:7" ht="31.5">
      <c r="A705" s="32" t="s">
        <v>204</v>
      </c>
      <c r="B705" s="27" t="s">
        <v>86</v>
      </c>
      <c r="C705" s="28" t="s">
        <v>91</v>
      </c>
      <c r="D705" s="28">
        <v>240</v>
      </c>
      <c r="E705" s="29">
        <v>708428</v>
      </c>
      <c r="F705" s="20">
        <v>0</v>
      </c>
      <c r="G705" s="20">
        <f t="shared" si="32"/>
        <v>708428</v>
      </c>
    </row>
    <row r="706" spans="1:7" s="6" customFormat="1" ht="15.75">
      <c r="A706" s="32" t="s">
        <v>317</v>
      </c>
      <c r="B706" s="27" t="s">
        <v>86</v>
      </c>
      <c r="C706" s="28" t="s">
        <v>91</v>
      </c>
      <c r="D706" s="28">
        <v>300</v>
      </c>
      <c r="E706" s="29">
        <f>E707</f>
        <v>11098703</v>
      </c>
      <c r="F706" s="20">
        <f>F707</f>
        <v>0</v>
      </c>
      <c r="G706" s="20">
        <f t="shared" si="32"/>
        <v>11098703</v>
      </c>
    </row>
    <row r="707" spans="1:7" s="6" customFormat="1" ht="31.5">
      <c r="A707" s="32" t="s">
        <v>48</v>
      </c>
      <c r="B707" s="27" t="s">
        <v>86</v>
      </c>
      <c r="C707" s="28" t="s">
        <v>91</v>
      </c>
      <c r="D707" s="28">
        <v>310</v>
      </c>
      <c r="E707" s="29">
        <v>11098703</v>
      </c>
      <c r="F707" s="20">
        <v>0</v>
      </c>
      <c r="G707" s="20">
        <f t="shared" si="32"/>
        <v>11098703</v>
      </c>
    </row>
    <row r="708" spans="1:7" s="6" customFormat="1" ht="78.75">
      <c r="A708" s="32" t="s">
        <v>92</v>
      </c>
      <c r="B708" s="27" t="s">
        <v>86</v>
      </c>
      <c r="C708" s="28" t="s">
        <v>93</v>
      </c>
      <c r="D708" s="28"/>
      <c r="E708" s="29">
        <f>E711+E709</f>
        <v>44347804</v>
      </c>
      <c r="F708" s="20">
        <f>F711+F709</f>
        <v>0</v>
      </c>
      <c r="G708" s="20">
        <f t="shared" si="32"/>
        <v>44347804</v>
      </c>
    </row>
    <row r="709" spans="1:7" s="6" customFormat="1" ht="31.5">
      <c r="A709" s="26" t="s">
        <v>202</v>
      </c>
      <c r="B709" s="27" t="s">
        <v>86</v>
      </c>
      <c r="C709" s="28" t="s">
        <v>93</v>
      </c>
      <c r="D709" s="28">
        <v>200</v>
      </c>
      <c r="E709" s="29">
        <f>E710</f>
        <v>385826</v>
      </c>
      <c r="F709" s="20">
        <f>F710</f>
        <v>0</v>
      </c>
      <c r="G709" s="20">
        <f t="shared" si="32"/>
        <v>385826</v>
      </c>
    </row>
    <row r="710" spans="1:7" s="6" customFormat="1" ht="31.5">
      <c r="A710" s="32" t="s">
        <v>204</v>
      </c>
      <c r="B710" s="27" t="s">
        <v>86</v>
      </c>
      <c r="C710" s="28" t="s">
        <v>93</v>
      </c>
      <c r="D710" s="28">
        <v>240</v>
      </c>
      <c r="E710" s="29">
        <v>385826</v>
      </c>
      <c r="F710" s="20">
        <v>0</v>
      </c>
      <c r="G710" s="20">
        <f t="shared" si="32"/>
        <v>385826</v>
      </c>
    </row>
    <row r="711" spans="1:7" s="6" customFormat="1" ht="15.75">
      <c r="A711" s="32" t="s">
        <v>317</v>
      </c>
      <c r="B711" s="27" t="s">
        <v>86</v>
      </c>
      <c r="C711" s="28" t="s">
        <v>93</v>
      </c>
      <c r="D711" s="28">
        <v>300</v>
      </c>
      <c r="E711" s="29">
        <f>E712</f>
        <v>43961978</v>
      </c>
      <c r="F711" s="20">
        <f>F712</f>
        <v>0</v>
      </c>
      <c r="G711" s="20">
        <f aca="true" t="shared" si="33" ref="G711:G774">SUM(E711:F711)</f>
        <v>43961978</v>
      </c>
    </row>
    <row r="712" spans="1:7" s="6" customFormat="1" ht="31.5">
      <c r="A712" s="32" t="s">
        <v>48</v>
      </c>
      <c r="B712" s="27" t="s">
        <v>86</v>
      </c>
      <c r="C712" s="28" t="s">
        <v>93</v>
      </c>
      <c r="D712" s="28">
        <v>310</v>
      </c>
      <c r="E712" s="29">
        <v>43961978</v>
      </c>
      <c r="F712" s="20">
        <v>0</v>
      </c>
      <c r="G712" s="20">
        <f t="shared" si="33"/>
        <v>43961978</v>
      </c>
    </row>
    <row r="713" spans="1:7" s="6" customFormat="1" ht="63">
      <c r="A713" s="32" t="s">
        <v>94</v>
      </c>
      <c r="B713" s="27" t="s">
        <v>86</v>
      </c>
      <c r="C713" s="28" t="s">
        <v>95</v>
      </c>
      <c r="D713" s="28"/>
      <c r="E713" s="29">
        <f>E716+E714</f>
        <v>25371179</v>
      </c>
      <c r="F713" s="20">
        <f>F716+F714</f>
        <v>0</v>
      </c>
      <c r="G713" s="20">
        <f t="shared" si="33"/>
        <v>25371179</v>
      </c>
    </row>
    <row r="714" spans="1:7" s="6" customFormat="1" ht="31.5">
      <c r="A714" s="26" t="s">
        <v>202</v>
      </c>
      <c r="B714" s="27" t="s">
        <v>86</v>
      </c>
      <c r="C714" s="28" t="s">
        <v>95</v>
      </c>
      <c r="D714" s="28">
        <v>200</v>
      </c>
      <c r="E714" s="29">
        <f>E715</f>
        <v>251200</v>
      </c>
      <c r="F714" s="20">
        <f>F715</f>
        <v>0</v>
      </c>
      <c r="G714" s="20">
        <f t="shared" si="33"/>
        <v>251200</v>
      </c>
    </row>
    <row r="715" spans="1:7" s="6" customFormat="1" ht="31.5">
      <c r="A715" s="32" t="s">
        <v>204</v>
      </c>
      <c r="B715" s="27" t="s">
        <v>86</v>
      </c>
      <c r="C715" s="28" t="s">
        <v>95</v>
      </c>
      <c r="D715" s="28">
        <v>240</v>
      </c>
      <c r="E715" s="29">
        <v>251200</v>
      </c>
      <c r="F715" s="20">
        <v>0</v>
      </c>
      <c r="G715" s="20">
        <f t="shared" si="33"/>
        <v>251200</v>
      </c>
    </row>
    <row r="716" spans="1:7" s="6" customFormat="1" ht="15.75">
      <c r="A716" s="32" t="s">
        <v>317</v>
      </c>
      <c r="B716" s="27" t="s">
        <v>86</v>
      </c>
      <c r="C716" s="28" t="s">
        <v>95</v>
      </c>
      <c r="D716" s="28">
        <v>300</v>
      </c>
      <c r="E716" s="29">
        <f>E717</f>
        <v>25119979</v>
      </c>
      <c r="F716" s="20">
        <f>F717</f>
        <v>0</v>
      </c>
      <c r="G716" s="20">
        <f t="shared" si="33"/>
        <v>25119979</v>
      </c>
    </row>
    <row r="717" spans="1:7" s="6" customFormat="1" ht="31.5">
      <c r="A717" s="32" t="s">
        <v>318</v>
      </c>
      <c r="B717" s="27" t="s">
        <v>86</v>
      </c>
      <c r="C717" s="28" t="s">
        <v>95</v>
      </c>
      <c r="D717" s="28">
        <v>320</v>
      </c>
      <c r="E717" s="29">
        <v>25119979</v>
      </c>
      <c r="F717" s="20">
        <v>0</v>
      </c>
      <c r="G717" s="20">
        <f t="shared" si="33"/>
        <v>25119979</v>
      </c>
    </row>
    <row r="718" spans="1:7" s="6" customFormat="1" ht="94.5">
      <c r="A718" s="32" t="s">
        <v>96</v>
      </c>
      <c r="B718" s="27" t="s">
        <v>86</v>
      </c>
      <c r="C718" s="28" t="s">
        <v>97</v>
      </c>
      <c r="D718" s="28"/>
      <c r="E718" s="29">
        <f>E719</f>
        <v>71478000</v>
      </c>
      <c r="F718" s="20">
        <f>F719</f>
        <v>0</v>
      </c>
      <c r="G718" s="20">
        <f t="shared" si="33"/>
        <v>71478000</v>
      </c>
    </row>
    <row r="719" spans="1:7" s="6" customFormat="1" ht="15.75">
      <c r="A719" s="32" t="s">
        <v>317</v>
      </c>
      <c r="B719" s="27" t="s">
        <v>86</v>
      </c>
      <c r="C719" s="28" t="s">
        <v>97</v>
      </c>
      <c r="D719" s="28">
        <v>300</v>
      </c>
      <c r="E719" s="29">
        <f>E720</f>
        <v>71478000</v>
      </c>
      <c r="F719" s="20">
        <f>F720</f>
        <v>0</v>
      </c>
      <c r="G719" s="20">
        <f t="shared" si="33"/>
        <v>71478000</v>
      </c>
    </row>
    <row r="720" spans="1:7" s="6" customFormat="1" ht="31.5">
      <c r="A720" s="32" t="s">
        <v>48</v>
      </c>
      <c r="B720" s="27" t="s">
        <v>86</v>
      </c>
      <c r="C720" s="28" t="s">
        <v>97</v>
      </c>
      <c r="D720" s="28">
        <v>310</v>
      </c>
      <c r="E720" s="29">
        <v>71478000</v>
      </c>
      <c r="F720" s="20">
        <v>0</v>
      </c>
      <c r="G720" s="20">
        <f t="shared" si="33"/>
        <v>71478000</v>
      </c>
    </row>
    <row r="721" spans="1:7" s="6" customFormat="1" ht="110.25">
      <c r="A721" s="32" t="s">
        <v>98</v>
      </c>
      <c r="B721" s="27" t="s">
        <v>86</v>
      </c>
      <c r="C721" s="28" t="s">
        <v>99</v>
      </c>
      <c r="D721" s="28"/>
      <c r="E721" s="29">
        <f>E722</f>
        <v>5786388</v>
      </c>
      <c r="F721" s="20">
        <f>F722</f>
        <v>0</v>
      </c>
      <c r="G721" s="20">
        <f t="shared" si="33"/>
        <v>5786388</v>
      </c>
    </row>
    <row r="722" spans="1:7" s="6" customFormat="1" ht="15.75">
      <c r="A722" s="32" t="s">
        <v>317</v>
      </c>
      <c r="B722" s="27" t="s">
        <v>86</v>
      </c>
      <c r="C722" s="28" t="s">
        <v>99</v>
      </c>
      <c r="D722" s="28">
        <v>300</v>
      </c>
      <c r="E722" s="29">
        <f>E723</f>
        <v>5786388</v>
      </c>
      <c r="F722" s="20">
        <f>F723</f>
        <v>0</v>
      </c>
      <c r="G722" s="20">
        <f t="shared" si="33"/>
        <v>5786388</v>
      </c>
    </row>
    <row r="723" spans="1:7" s="6" customFormat="1" ht="31.5">
      <c r="A723" s="32" t="s">
        <v>48</v>
      </c>
      <c r="B723" s="27" t="s">
        <v>86</v>
      </c>
      <c r="C723" s="28" t="s">
        <v>99</v>
      </c>
      <c r="D723" s="28">
        <v>310</v>
      </c>
      <c r="E723" s="29">
        <v>5786388</v>
      </c>
      <c r="F723" s="20">
        <v>0</v>
      </c>
      <c r="G723" s="20">
        <f t="shared" si="33"/>
        <v>5786388</v>
      </c>
    </row>
    <row r="724" spans="1:7" s="6" customFormat="1" ht="15.75">
      <c r="A724" s="21" t="s">
        <v>100</v>
      </c>
      <c r="B724" s="19" t="s">
        <v>86</v>
      </c>
      <c r="C724" s="13" t="s">
        <v>101</v>
      </c>
      <c r="D724" s="13"/>
      <c r="E724" s="20">
        <f aca="true" t="shared" si="34" ref="E724:F726">E725</f>
        <v>6514748.45</v>
      </c>
      <c r="F724" s="20">
        <f t="shared" si="34"/>
        <v>0</v>
      </c>
      <c r="G724" s="20">
        <f t="shared" si="33"/>
        <v>6514748.45</v>
      </c>
    </row>
    <row r="725" spans="1:7" s="6" customFormat="1" ht="31.5">
      <c r="A725" s="32" t="s">
        <v>102</v>
      </c>
      <c r="B725" s="27" t="s">
        <v>86</v>
      </c>
      <c r="C725" s="28" t="s">
        <v>103</v>
      </c>
      <c r="D725" s="28"/>
      <c r="E725" s="29">
        <f t="shared" si="34"/>
        <v>6514748.45</v>
      </c>
      <c r="F725" s="20">
        <f t="shared" si="34"/>
        <v>0</v>
      </c>
      <c r="G725" s="20">
        <f t="shared" si="33"/>
        <v>6514748.45</v>
      </c>
    </row>
    <row r="726" spans="1:7" s="6" customFormat="1" ht="15.75">
      <c r="A726" s="32" t="s">
        <v>317</v>
      </c>
      <c r="B726" s="27" t="s">
        <v>86</v>
      </c>
      <c r="C726" s="28" t="s">
        <v>103</v>
      </c>
      <c r="D726" s="28">
        <v>300</v>
      </c>
      <c r="E726" s="29">
        <f t="shared" si="34"/>
        <v>6514748.45</v>
      </c>
      <c r="F726" s="20">
        <f t="shared" si="34"/>
        <v>0</v>
      </c>
      <c r="G726" s="20">
        <f t="shared" si="33"/>
        <v>6514748.45</v>
      </c>
    </row>
    <row r="727" spans="1:7" s="6" customFormat="1" ht="31.5">
      <c r="A727" s="32" t="s">
        <v>318</v>
      </c>
      <c r="B727" s="27" t="s">
        <v>86</v>
      </c>
      <c r="C727" s="28" t="s">
        <v>103</v>
      </c>
      <c r="D727" s="28">
        <v>320</v>
      </c>
      <c r="E727" s="29">
        <f>4514748.45+2000000</f>
        <v>6514748.45</v>
      </c>
      <c r="F727" s="20">
        <v>0</v>
      </c>
      <c r="G727" s="20">
        <f t="shared" si="33"/>
        <v>6514748.45</v>
      </c>
    </row>
    <row r="728" spans="1:7" ht="15.75">
      <c r="A728" s="15" t="s">
        <v>104</v>
      </c>
      <c r="B728" s="16" t="s">
        <v>105</v>
      </c>
      <c r="C728" s="13"/>
      <c r="D728" s="13"/>
      <c r="E728" s="17">
        <f>SUM(E755,E729,E749,E789,E742)</f>
        <v>92599117</v>
      </c>
      <c r="F728" s="17">
        <f>SUM(F755,F729,F749,F789,F742)</f>
        <v>0</v>
      </c>
      <c r="G728" s="17">
        <f t="shared" si="33"/>
        <v>92599117</v>
      </c>
    </row>
    <row r="729" spans="1:7" ht="31.5">
      <c r="A729" s="21" t="s">
        <v>495</v>
      </c>
      <c r="B729" s="19" t="s">
        <v>105</v>
      </c>
      <c r="C729" s="13" t="s">
        <v>496</v>
      </c>
      <c r="D729" s="13"/>
      <c r="E729" s="20">
        <f>SUM(E730,E736)</f>
        <v>7130000</v>
      </c>
      <c r="F729" s="20">
        <f>SUM(F730,F736)</f>
        <v>0</v>
      </c>
      <c r="G729" s="20">
        <f t="shared" si="33"/>
        <v>7130000</v>
      </c>
    </row>
    <row r="730" spans="1:7" ht="31.5">
      <c r="A730" s="41" t="s">
        <v>497</v>
      </c>
      <c r="B730" s="19" t="s">
        <v>105</v>
      </c>
      <c r="C730" s="13" t="s">
        <v>498</v>
      </c>
      <c r="D730" s="13"/>
      <c r="E730" s="20">
        <f>E731</f>
        <v>1310000</v>
      </c>
      <c r="F730" s="20">
        <f>F731</f>
        <v>0</v>
      </c>
      <c r="G730" s="20">
        <f t="shared" si="33"/>
        <v>1310000</v>
      </c>
    </row>
    <row r="731" spans="1:7" ht="31.5">
      <c r="A731" s="41" t="s">
        <v>106</v>
      </c>
      <c r="B731" s="19" t="s">
        <v>105</v>
      </c>
      <c r="C731" s="13" t="s">
        <v>107</v>
      </c>
      <c r="D731" s="13"/>
      <c r="E731" s="20">
        <f>E734+E732</f>
        <v>1310000</v>
      </c>
      <c r="F731" s="20">
        <f>F734+F732</f>
        <v>0</v>
      </c>
      <c r="G731" s="20">
        <f t="shared" si="33"/>
        <v>1310000</v>
      </c>
    </row>
    <row r="732" spans="1:7" ht="31.5">
      <c r="A732" s="23" t="s">
        <v>202</v>
      </c>
      <c r="B732" s="19" t="s">
        <v>105</v>
      </c>
      <c r="C732" s="13" t="s">
        <v>107</v>
      </c>
      <c r="D732" s="13">
        <v>200</v>
      </c>
      <c r="E732" s="65">
        <f>E733</f>
        <v>13231</v>
      </c>
      <c r="F732" s="65">
        <f>F733</f>
        <v>0</v>
      </c>
      <c r="G732" s="20">
        <f t="shared" si="33"/>
        <v>13231</v>
      </c>
    </row>
    <row r="733" spans="1:7" ht="31.5">
      <c r="A733" s="23" t="s">
        <v>204</v>
      </c>
      <c r="B733" s="19" t="s">
        <v>105</v>
      </c>
      <c r="C733" s="13" t="s">
        <v>107</v>
      </c>
      <c r="D733" s="13">
        <v>240</v>
      </c>
      <c r="E733" s="66">
        <v>13231</v>
      </c>
      <c r="F733" s="67">
        <v>0</v>
      </c>
      <c r="G733" s="20">
        <f t="shared" si="33"/>
        <v>13231</v>
      </c>
    </row>
    <row r="734" spans="1:7" ht="15.75">
      <c r="A734" s="21" t="s">
        <v>317</v>
      </c>
      <c r="B734" s="19" t="s">
        <v>105</v>
      </c>
      <c r="C734" s="13" t="s">
        <v>107</v>
      </c>
      <c r="D734" s="13">
        <v>300</v>
      </c>
      <c r="E734" s="65">
        <f>E735</f>
        <v>1296769</v>
      </c>
      <c r="F734" s="65">
        <f>F735</f>
        <v>0</v>
      </c>
      <c r="G734" s="20">
        <f t="shared" si="33"/>
        <v>1296769</v>
      </c>
    </row>
    <row r="735" spans="1:7" ht="31.5">
      <c r="A735" s="32" t="s">
        <v>318</v>
      </c>
      <c r="B735" s="19" t="s">
        <v>105</v>
      </c>
      <c r="C735" s="13" t="s">
        <v>107</v>
      </c>
      <c r="D735" s="13">
        <v>320</v>
      </c>
      <c r="E735" s="65">
        <v>1296769</v>
      </c>
      <c r="F735" s="65">
        <v>0</v>
      </c>
      <c r="G735" s="20">
        <f t="shared" si="33"/>
        <v>1296769</v>
      </c>
    </row>
    <row r="736" spans="1:7" ht="31.5">
      <c r="A736" s="41" t="s">
        <v>511</v>
      </c>
      <c r="B736" s="19" t="s">
        <v>105</v>
      </c>
      <c r="C736" s="13" t="s">
        <v>512</v>
      </c>
      <c r="D736" s="13"/>
      <c r="E736" s="65">
        <f>E737</f>
        <v>5820000</v>
      </c>
      <c r="F736" s="65">
        <f>F737</f>
        <v>0</v>
      </c>
      <c r="G736" s="20">
        <f t="shared" si="33"/>
        <v>5820000</v>
      </c>
    </row>
    <row r="737" spans="1:7" ht="31.5">
      <c r="A737" s="41" t="s">
        <v>108</v>
      </c>
      <c r="B737" s="19" t="s">
        <v>105</v>
      </c>
      <c r="C737" s="13" t="s">
        <v>109</v>
      </c>
      <c r="D737" s="13"/>
      <c r="E737" s="65">
        <f>E740+E738</f>
        <v>5820000</v>
      </c>
      <c r="F737" s="65">
        <f>F740+F738</f>
        <v>0</v>
      </c>
      <c r="G737" s="20">
        <f t="shared" si="33"/>
        <v>5820000</v>
      </c>
    </row>
    <row r="738" spans="1:7" ht="31.5">
      <c r="A738" s="23" t="s">
        <v>202</v>
      </c>
      <c r="B738" s="19" t="s">
        <v>105</v>
      </c>
      <c r="C738" s="13" t="s">
        <v>109</v>
      </c>
      <c r="D738" s="13">
        <v>200</v>
      </c>
      <c r="E738" s="65">
        <f>E739</f>
        <v>58200</v>
      </c>
      <c r="F738" s="65">
        <f>F739</f>
        <v>0</v>
      </c>
      <c r="G738" s="20">
        <f t="shared" si="33"/>
        <v>58200</v>
      </c>
    </row>
    <row r="739" spans="1:7" ht="31.5">
      <c r="A739" s="23" t="s">
        <v>204</v>
      </c>
      <c r="B739" s="19" t="s">
        <v>105</v>
      </c>
      <c r="C739" s="13" t="s">
        <v>109</v>
      </c>
      <c r="D739" s="13">
        <v>240</v>
      </c>
      <c r="E739" s="66">
        <v>58200</v>
      </c>
      <c r="F739" s="67">
        <v>0</v>
      </c>
      <c r="G739" s="20">
        <f t="shared" si="33"/>
        <v>58200</v>
      </c>
    </row>
    <row r="740" spans="1:7" ht="15.75">
      <c r="A740" s="21" t="s">
        <v>317</v>
      </c>
      <c r="B740" s="19" t="s">
        <v>105</v>
      </c>
      <c r="C740" s="13" t="s">
        <v>109</v>
      </c>
      <c r="D740" s="13">
        <v>300</v>
      </c>
      <c r="E740" s="65">
        <f>E741</f>
        <v>5761800</v>
      </c>
      <c r="F740" s="65">
        <f>F741</f>
        <v>0</v>
      </c>
      <c r="G740" s="20">
        <f t="shared" si="33"/>
        <v>5761800</v>
      </c>
    </row>
    <row r="741" spans="1:7" ht="31.5">
      <c r="A741" s="32" t="s">
        <v>318</v>
      </c>
      <c r="B741" s="19" t="s">
        <v>105</v>
      </c>
      <c r="C741" s="13" t="s">
        <v>109</v>
      </c>
      <c r="D741" s="13">
        <v>320</v>
      </c>
      <c r="E741" s="65">
        <v>5761800</v>
      </c>
      <c r="F741" s="65">
        <v>0</v>
      </c>
      <c r="G741" s="20">
        <f t="shared" si="33"/>
        <v>5761800</v>
      </c>
    </row>
    <row r="742" spans="1:7" ht="31.5">
      <c r="A742" s="21" t="s">
        <v>542</v>
      </c>
      <c r="B742" s="19" t="s">
        <v>105</v>
      </c>
      <c r="C742" s="13" t="s">
        <v>543</v>
      </c>
      <c r="D742" s="13"/>
      <c r="E742" s="20">
        <f>E743</f>
        <v>145440</v>
      </c>
      <c r="F742" s="20">
        <f>F743</f>
        <v>0</v>
      </c>
      <c r="G742" s="20">
        <f t="shared" si="33"/>
        <v>145440</v>
      </c>
    </row>
    <row r="743" spans="1:7" ht="47.25">
      <c r="A743" s="21" t="s">
        <v>34</v>
      </c>
      <c r="B743" s="19" t="s">
        <v>105</v>
      </c>
      <c r="C743" s="13" t="s">
        <v>35</v>
      </c>
      <c r="D743" s="13"/>
      <c r="E743" s="20">
        <f>E744</f>
        <v>145440</v>
      </c>
      <c r="F743" s="20">
        <f>F744</f>
        <v>0</v>
      </c>
      <c r="G743" s="20">
        <f t="shared" si="33"/>
        <v>145440</v>
      </c>
    </row>
    <row r="744" spans="1:7" ht="47.25">
      <c r="A744" s="21" t="s">
        <v>110</v>
      </c>
      <c r="B744" s="19" t="s">
        <v>105</v>
      </c>
      <c r="C744" s="13" t="s">
        <v>111</v>
      </c>
      <c r="D744" s="13"/>
      <c r="E744" s="20">
        <f>E745+E747</f>
        <v>145440</v>
      </c>
      <c r="F744" s="20">
        <f>F745+F747</f>
        <v>0</v>
      </c>
      <c r="G744" s="20">
        <f t="shared" si="33"/>
        <v>145440</v>
      </c>
    </row>
    <row r="745" spans="1:7" ht="31.5">
      <c r="A745" s="23" t="s">
        <v>202</v>
      </c>
      <c r="B745" s="19" t="s">
        <v>105</v>
      </c>
      <c r="C745" s="13" t="s">
        <v>111</v>
      </c>
      <c r="D745" s="13">
        <v>200</v>
      </c>
      <c r="E745" s="65">
        <f>E746</f>
        <v>1440</v>
      </c>
      <c r="F745" s="65">
        <f>F746</f>
        <v>0</v>
      </c>
      <c r="G745" s="20">
        <f t="shared" si="33"/>
        <v>1440</v>
      </c>
    </row>
    <row r="746" spans="1:7" ht="31.5">
      <c r="A746" s="23" t="s">
        <v>204</v>
      </c>
      <c r="B746" s="19" t="s">
        <v>105</v>
      </c>
      <c r="C746" s="13" t="s">
        <v>111</v>
      </c>
      <c r="D746" s="13">
        <v>240</v>
      </c>
      <c r="E746" s="66">
        <v>1440</v>
      </c>
      <c r="F746" s="67">
        <v>0</v>
      </c>
      <c r="G746" s="20">
        <f t="shared" si="33"/>
        <v>1440</v>
      </c>
    </row>
    <row r="747" spans="1:7" ht="15.75">
      <c r="A747" s="21" t="s">
        <v>317</v>
      </c>
      <c r="B747" s="19" t="s">
        <v>105</v>
      </c>
      <c r="C747" s="13" t="s">
        <v>111</v>
      </c>
      <c r="D747" s="13">
        <v>300</v>
      </c>
      <c r="E747" s="65">
        <f>E748</f>
        <v>144000</v>
      </c>
      <c r="F747" s="65">
        <f>F748</f>
        <v>0</v>
      </c>
      <c r="G747" s="20">
        <f t="shared" si="33"/>
        <v>144000</v>
      </c>
    </row>
    <row r="748" spans="1:7" ht="31.5">
      <c r="A748" s="32" t="s">
        <v>318</v>
      </c>
      <c r="B748" s="19" t="s">
        <v>105</v>
      </c>
      <c r="C748" s="13" t="s">
        <v>111</v>
      </c>
      <c r="D748" s="13">
        <v>320</v>
      </c>
      <c r="E748" s="65">
        <v>144000</v>
      </c>
      <c r="F748" s="65">
        <v>0</v>
      </c>
      <c r="G748" s="20">
        <f t="shared" si="33"/>
        <v>144000</v>
      </c>
    </row>
    <row r="749" spans="1:7" ht="31.5">
      <c r="A749" s="21" t="s">
        <v>112</v>
      </c>
      <c r="B749" s="19" t="s">
        <v>105</v>
      </c>
      <c r="C749" s="13" t="s">
        <v>113</v>
      </c>
      <c r="D749" s="13"/>
      <c r="E749" s="65">
        <f>E750</f>
        <v>436320</v>
      </c>
      <c r="F749" s="65">
        <f>F750</f>
        <v>0</v>
      </c>
      <c r="G749" s="20">
        <f t="shared" si="33"/>
        <v>436320</v>
      </c>
    </row>
    <row r="750" spans="1:7" ht="47.25">
      <c r="A750" s="21" t="s">
        <v>114</v>
      </c>
      <c r="B750" s="19" t="s">
        <v>105</v>
      </c>
      <c r="C750" s="13" t="s">
        <v>115</v>
      </c>
      <c r="D750" s="13"/>
      <c r="E750" s="20">
        <f>E751+E753</f>
        <v>436320</v>
      </c>
      <c r="F750" s="20">
        <f>F751+F753</f>
        <v>0</v>
      </c>
      <c r="G750" s="20">
        <f t="shared" si="33"/>
        <v>436320</v>
      </c>
    </row>
    <row r="751" spans="1:7" ht="31.5">
      <c r="A751" s="23" t="s">
        <v>202</v>
      </c>
      <c r="B751" s="19" t="s">
        <v>105</v>
      </c>
      <c r="C751" s="13" t="s">
        <v>115</v>
      </c>
      <c r="D751" s="13">
        <v>200</v>
      </c>
      <c r="E751" s="65">
        <f>E752</f>
        <v>4495</v>
      </c>
      <c r="F751" s="65">
        <f>F752</f>
        <v>0</v>
      </c>
      <c r="G751" s="20">
        <f t="shared" si="33"/>
        <v>4495</v>
      </c>
    </row>
    <row r="752" spans="1:7" s="48" customFormat="1" ht="31.5">
      <c r="A752" s="23" t="s">
        <v>204</v>
      </c>
      <c r="B752" s="19" t="s">
        <v>105</v>
      </c>
      <c r="C752" s="13" t="s">
        <v>115</v>
      </c>
      <c r="D752" s="13">
        <v>240</v>
      </c>
      <c r="E752" s="66">
        <v>4495</v>
      </c>
      <c r="F752" s="67">
        <v>0</v>
      </c>
      <c r="G752" s="20">
        <f t="shared" si="33"/>
        <v>4495</v>
      </c>
    </row>
    <row r="753" spans="1:7" s="48" customFormat="1" ht="15.75">
      <c r="A753" s="21" t="s">
        <v>317</v>
      </c>
      <c r="B753" s="19" t="s">
        <v>105</v>
      </c>
      <c r="C753" s="13" t="s">
        <v>115</v>
      </c>
      <c r="D753" s="13">
        <v>300</v>
      </c>
      <c r="E753" s="65">
        <f>E754</f>
        <v>431825</v>
      </c>
      <c r="F753" s="65">
        <f>F754</f>
        <v>0</v>
      </c>
      <c r="G753" s="20">
        <f t="shared" si="33"/>
        <v>431825</v>
      </c>
    </row>
    <row r="754" spans="1:7" s="48" customFormat="1" ht="31.5">
      <c r="A754" s="32" t="s">
        <v>318</v>
      </c>
      <c r="B754" s="19" t="s">
        <v>105</v>
      </c>
      <c r="C754" s="13" t="s">
        <v>115</v>
      </c>
      <c r="D754" s="13">
        <v>320</v>
      </c>
      <c r="E754" s="65">
        <v>431825</v>
      </c>
      <c r="F754" s="65">
        <v>0</v>
      </c>
      <c r="G754" s="20">
        <f t="shared" si="33"/>
        <v>431825</v>
      </c>
    </row>
    <row r="755" spans="1:7" s="48" customFormat="1" ht="31.5">
      <c r="A755" s="21" t="s">
        <v>420</v>
      </c>
      <c r="B755" s="19" t="s">
        <v>105</v>
      </c>
      <c r="C755" s="13" t="s">
        <v>421</v>
      </c>
      <c r="D755" s="13"/>
      <c r="E755" s="20">
        <f>SUM(E756,E776)</f>
        <v>82267357</v>
      </c>
      <c r="F755" s="20">
        <f>SUM(F756,F776)</f>
        <v>0</v>
      </c>
      <c r="G755" s="20">
        <f t="shared" si="33"/>
        <v>82267357</v>
      </c>
    </row>
    <row r="756" spans="1:7" s="48" customFormat="1" ht="47.25">
      <c r="A756" s="21" t="s">
        <v>44</v>
      </c>
      <c r="B756" s="19" t="s">
        <v>105</v>
      </c>
      <c r="C756" s="13" t="s">
        <v>45</v>
      </c>
      <c r="D756" s="13"/>
      <c r="E756" s="20">
        <f>E762+E757+E767+E773+E770</f>
        <v>38621792</v>
      </c>
      <c r="F756" s="20">
        <f>F762+F757+F767+F773+F770</f>
        <v>0</v>
      </c>
      <c r="G756" s="20">
        <f t="shared" si="33"/>
        <v>38621792</v>
      </c>
    </row>
    <row r="757" spans="1:7" s="48" customFormat="1" ht="47.25">
      <c r="A757" s="32" t="s">
        <v>116</v>
      </c>
      <c r="B757" s="27" t="s">
        <v>105</v>
      </c>
      <c r="C757" s="28" t="s">
        <v>117</v>
      </c>
      <c r="D757" s="28"/>
      <c r="E757" s="29">
        <f>E760+E758</f>
        <v>434178</v>
      </c>
      <c r="F757" s="20">
        <f>F760+F758</f>
        <v>0</v>
      </c>
      <c r="G757" s="20">
        <f t="shared" si="33"/>
        <v>434178</v>
      </c>
    </row>
    <row r="758" spans="1:7" s="48" customFormat="1" ht="31.5">
      <c r="A758" s="26" t="s">
        <v>202</v>
      </c>
      <c r="B758" s="27" t="s">
        <v>105</v>
      </c>
      <c r="C758" s="28" t="s">
        <v>117</v>
      </c>
      <c r="D758" s="28">
        <v>200</v>
      </c>
      <c r="E758" s="29">
        <f>E759</f>
        <v>4212</v>
      </c>
      <c r="F758" s="20">
        <f>F759</f>
        <v>0</v>
      </c>
      <c r="G758" s="20">
        <f t="shared" si="33"/>
        <v>4212</v>
      </c>
    </row>
    <row r="759" spans="1:7" s="48" customFormat="1" ht="31.5">
      <c r="A759" s="32" t="s">
        <v>204</v>
      </c>
      <c r="B759" s="27" t="s">
        <v>105</v>
      </c>
      <c r="C759" s="28" t="s">
        <v>117</v>
      </c>
      <c r="D759" s="28">
        <v>240</v>
      </c>
      <c r="E759" s="29">
        <v>4212</v>
      </c>
      <c r="F759" s="20">
        <v>0</v>
      </c>
      <c r="G759" s="20">
        <f t="shared" si="33"/>
        <v>4212</v>
      </c>
    </row>
    <row r="760" spans="1:7" s="48" customFormat="1" ht="15.75">
      <c r="A760" s="32" t="s">
        <v>317</v>
      </c>
      <c r="B760" s="27" t="s">
        <v>105</v>
      </c>
      <c r="C760" s="28" t="s">
        <v>117</v>
      </c>
      <c r="D760" s="28">
        <v>300</v>
      </c>
      <c r="E760" s="29">
        <f>E761</f>
        <v>429966</v>
      </c>
      <c r="F760" s="20">
        <f>F761</f>
        <v>0</v>
      </c>
      <c r="G760" s="20">
        <f t="shared" si="33"/>
        <v>429966</v>
      </c>
    </row>
    <row r="761" spans="1:7" ht="31.5">
      <c r="A761" s="32" t="s">
        <v>48</v>
      </c>
      <c r="B761" s="27" t="s">
        <v>105</v>
      </c>
      <c r="C761" s="28" t="s">
        <v>117</v>
      </c>
      <c r="D761" s="28">
        <v>310</v>
      </c>
      <c r="E761" s="29">
        <v>429966</v>
      </c>
      <c r="F761" s="20">
        <v>0</v>
      </c>
      <c r="G761" s="20">
        <f t="shared" si="33"/>
        <v>429966</v>
      </c>
    </row>
    <row r="762" spans="1:7" ht="47.25">
      <c r="A762" s="21" t="s">
        <v>118</v>
      </c>
      <c r="B762" s="19" t="s">
        <v>105</v>
      </c>
      <c r="C762" s="13" t="s">
        <v>119</v>
      </c>
      <c r="D762" s="13"/>
      <c r="E762" s="20">
        <f>E765+E763</f>
        <v>2727000</v>
      </c>
      <c r="F762" s="20">
        <f>F765+F763</f>
        <v>0</v>
      </c>
      <c r="G762" s="20">
        <f t="shared" si="33"/>
        <v>2727000</v>
      </c>
    </row>
    <row r="763" spans="1:7" ht="31.5">
      <c r="A763" s="23" t="s">
        <v>202</v>
      </c>
      <c r="B763" s="19" t="s">
        <v>105</v>
      </c>
      <c r="C763" s="13" t="s">
        <v>119</v>
      </c>
      <c r="D763" s="13">
        <v>200</v>
      </c>
      <c r="E763" s="65">
        <f>E764</f>
        <v>26452</v>
      </c>
      <c r="F763" s="65">
        <f>F764</f>
        <v>0</v>
      </c>
      <c r="G763" s="20">
        <f t="shared" si="33"/>
        <v>26452</v>
      </c>
    </row>
    <row r="764" spans="1:7" ht="31.5">
      <c r="A764" s="21" t="s">
        <v>204</v>
      </c>
      <c r="B764" s="19" t="s">
        <v>105</v>
      </c>
      <c r="C764" s="13" t="s">
        <v>119</v>
      </c>
      <c r="D764" s="13">
        <v>240</v>
      </c>
      <c r="E764" s="66">
        <v>26452</v>
      </c>
      <c r="F764" s="67">
        <v>0</v>
      </c>
      <c r="G764" s="20">
        <f t="shared" si="33"/>
        <v>26452</v>
      </c>
    </row>
    <row r="765" spans="1:7" ht="15.75">
      <c r="A765" s="21" t="s">
        <v>317</v>
      </c>
      <c r="B765" s="19" t="s">
        <v>105</v>
      </c>
      <c r="C765" s="13" t="s">
        <v>119</v>
      </c>
      <c r="D765" s="13">
        <v>300</v>
      </c>
      <c r="E765" s="65">
        <f>E766</f>
        <v>2700548</v>
      </c>
      <c r="F765" s="65">
        <f>F766</f>
        <v>0</v>
      </c>
      <c r="G765" s="20">
        <f t="shared" si="33"/>
        <v>2700548</v>
      </c>
    </row>
    <row r="766" spans="1:7" ht="31.5">
      <c r="A766" s="32" t="s">
        <v>318</v>
      </c>
      <c r="B766" s="19" t="s">
        <v>105</v>
      </c>
      <c r="C766" s="13" t="s">
        <v>119</v>
      </c>
      <c r="D766" s="13">
        <v>320</v>
      </c>
      <c r="E766" s="65">
        <v>2700548</v>
      </c>
      <c r="F766" s="65">
        <v>0</v>
      </c>
      <c r="G766" s="20">
        <f t="shared" si="33"/>
        <v>2700548</v>
      </c>
    </row>
    <row r="767" spans="1:7" ht="31.5">
      <c r="A767" s="21" t="s">
        <v>120</v>
      </c>
      <c r="B767" s="19" t="s">
        <v>105</v>
      </c>
      <c r="C767" s="13" t="s">
        <v>121</v>
      </c>
      <c r="D767" s="13"/>
      <c r="E767" s="20">
        <f>E768</f>
        <v>1000000</v>
      </c>
      <c r="F767" s="20">
        <f>F768</f>
        <v>0</v>
      </c>
      <c r="G767" s="20">
        <f t="shared" si="33"/>
        <v>1000000</v>
      </c>
    </row>
    <row r="768" spans="1:7" ht="31.5">
      <c r="A768" s="23" t="s">
        <v>202</v>
      </c>
      <c r="B768" s="19" t="s">
        <v>105</v>
      </c>
      <c r="C768" s="13" t="s">
        <v>121</v>
      </c>
      <c r="D768" s="13">
        <v>200</v>
      </c>
      <c r="E768" s="20">
        <f>E769</f>
        <v>1000000</v>
      </c>
      <c r="F768" s="20">
        <f>F769</f>
        <v>0</v>
      </c>
      <c r="G768" s="20">
        <f t="shared" si="33"/>
        <v>1000000</v>
      </c>
    </row>
    <row r="769" spans="1:7" ht="31.5">
      <c r="A769" s="23" t="s">
        <v>204</v>
      </c>
      <c r="B769" s="19" t="s">
        <v>105</v>
      </c>
      <c r="C769" s="13" t="s">
        <v>121</v>
      </c>
      <c r="D769" s="13">
        <v>240</v>
      </c>
      <c r="E769" s="20">
        <v>1000000</v>
      </c>
      <c r="F769" s="20">
        <v>0</v>
      </c>
      <c r="G769" s="20">
        <f t="shared" si="33"/>
        <v>1000000</v>
      </c>
    </row>
    <row r="770" spans="1:7" ht="47.25">
      <c r="A770" s="21" t="s">
        <v>122</v>
      </c>
      <c r="B770" s="19" t="s">
        <v>105</v>
      </c>
      <c r="C770" s="13" t="s">
        <v>123</v>
      </c>
      <c r="D770" s="13"/>
      <c r="E770" s="65">
        <f>E771</f>
        <v>34060614</v>
      </c>
      <c r="F770" s="65">
        <f>F771</f>
        <v>0</v>
      </c>
      <c r="G770" s="20">
        <f t="shared" si="33"/>
        <v>34060614</v>
      </c>
    </row>
    <row r="771" spans="1:7" ht="15.75">
      <c r="A771" s="21" t="s">
        <v>317</v>
      </c>
      <c r="B771" s="19" t="s">
        <v>105</v>
      </c>
      <c r="C771" s="13" t="s">
        <v>123</v>
      </c>
      <c r="D771" s="13">
        <v>300</v>
      </c>
      <c r="E771" s="65">
        <f>E772</f>
        <v>34060614</v>
      </c>
      <c r="F771" s="65">
        <f>F772</f>
        <v>0</v>
      </c>
      <c r="G771" s="20">
        <f t="shared" si="33"/>
        <v>34060614</v>
      </c>
    </row>
    <row r="772" spans="1:7" ht="31.5">
      <c r="A772" s="32" t="s">
        <v>318</v>
      </c>
      <c r="B772" s="19" t="s">
        <v>105</v>
      </c>
      <c r="C772" s="13" t="s">
        <v>123</v>
      </c>
      <c r="D772" s="13">
        <v>320</v>
      </c>
      <c r="E772" s="65">
        <v>34060614</v>
      </c>
      <c r="F772" s="65">
        <v>0</v>
      </c>
      <c r="G772" s="20">
        <f t="shared" si="33"/>
        <v>34060614</v>
      </c>
    </row>
    <row r="773" spans="1:7" s="6" customFormat="1" ht="31.5">
      <c r="A773" s="32" t="s">
        <v>124</v>
      </c>
      <c r="B773" s="19" t="s">
        <v>105</v>
      </c>
      <c r="C773" s="28" t="s">
        <v>125</v>
      </c>
      <c r="D773" s="28"/>
      <c r="E773" s="29">
        <f>E774</f>
        <v>400000</v>
      </c>
      <c r="F773" s="20">
        <f>F774</f>
        <v>0</v>
      </c>
      <c r="G773" s="20">
        <f t="shared" si="33"/>
        <v>400000</v>
      </c>
    </row>
    <row r="774" spans="1:7" s="6" customFormat="1" ht="31.5">
      <c r="A774" s="23" t="s">
        <v>202</v>
      </c>
      <c r="B774" s="19" t="s">
        <v>105</v>
      </c>
      <c r="C774" s="28" t="s">
        <v>125</v>
      </c>
      <c r="D774" s="28">
        <v>200</v>
      </c>
      <c r="E774" s="29">
        <f>E775</f>
        <v>400000</v>
      </c>
      <c r="F774" s="20">
        <f>F775</f>
        <v>0</v>
      </c>
      <c r="G774" s="20">
        <f t="shared" si="33"/>
        <v>400000</v>
      </c>
    </row>
    <row r="775" spans="1:7" s="6" customFormat="1" ht="31.5">
      <c r="A775" s="21" t="s">
        <v>204</v>
      </c>
      <c r="B775" s="19" t="s">
        <v>105</v>
      </c>
      <c r="C775" s="28" t="s">
        <v>125</v>
      </c>
      <c r="D775" s="28">
        <v>240</v>
      </c>
      <c r="E775" s="29">
        <v>400000</v>
      </c>
      <c r="F775" s="20">
        <v>0</v>
      </c>
      <c r="G775" s="20">
        <f aca="true" t="shared" si="35" ref="G775:G838">SUM(E775:F775)</f>
        <v>400000</v>
      </c>
    </row>
    <row r="776" spans="1:7" ht="47.25">
      <c r="A776" s="21" t="s">
        <v>126</v>
      </c>
      <c r="B776" s="19" t="s">
        <v>105</v>
      </c>
      <c r="C776" s="13" t="s">
        <v>127</v>
      </c>
      <c r="D776" s="13"/>
      <c r="E776" s="20">
        <f>SUM(E777,E784)</f>
        <v>43645565</v>
      </c>
      <c r="F776" s="20">
        <f>SUM(F777,F784)</f>
        <v>0</v>
      </c>
      <c r="G776" s="20">
        <f t="shared" si="35"/>
        <v>43645565</v>
      </c>
    </row>
    <row r="777" spans="1:7" ht="47.25">
      <c r="A777" s="32" t="s">
        <v>128</v>
      </c>
      <c r="B777" s="27" t="s">
        <v>105</v>
      </c>
      <c r="C777" s="28" t="s">
        <v>129</v>
      </c>
      <c r="D777" s="28"/>
      <c r="E777" s="29">
        <f>E778+E780+E782</f>
        <v>23745565</v>
      </c>
      <c r="F777" s="20">
        <f>F778+F780+F782</f>
        <v>0</v>
      </c>
      <c r="G777" s="20">
        <f t="shared" si="35"/>
        <v>23745565</v>
      </c>
    </row>
    <row r="778" spans="1:7" ht="78.75">
      <c r="A778" s="31" t="s">
        <v>198</v>
      </c>
      <c r="B778" s="27" t="s">
        <v>105</v>
      </c>
      <c r="C778" s="28" t="s">
        <v>129</v>
      </c>
      <c r="D778" s="27" t="s">
        <v>199</v>
      </c>
      <c r="E778" s="29">
        <f>E779</f>
        <v>21461483</v>
      </c>
      <c r="F778" s="20">
        <f>F779</f>
        <v>0</v>
      </c>
      <c r="G778" s="20">
        <f t="shared" si="35"/>
        <v>21461483</v>
      </c>
    </row>
    <row r="779" spans="1:7" ht="31.5">
      <c r="A779" s="31" t="s">
        <v>200</v>
      </c>
      <c r="B779" s="27" t="s">
        <v>105</v>
      </c>
      <c r="C779" s="28" t="s">
        <v>129</v>
      </c>
      <c r="D779" s="27" t="s">
        <v>201</v>
      </c>
      <c r="E779" s="29">
        <v>21461483</v>
      </c>
      <c r="F779" s="20">
        <v>0</v>
      </c>
      <c r="G779" s="20">
        <f t="shared" si="35"/>
        <v>21461483</v>
      </c>
    </row>
    <row r="780" spans="1:7" ht="31.5">
      <c r="A780" s="26" t="s">
        <v>202</v>
      </c>
      <c r="B780" s="27" t="s">
        <v>105</v>
      </c>
      <c r="C780" s="28" t="s">
        <v>129</v>
      </c>
      <c r="D780" s="27" t="s">
        <v>203</v>
      </c>
      <c r="E780" s="29">
        <f>E781</f>
        <v>2283082</v>
      </c>
      <c r="F780" s="20">
        <f>F781</f>
        <v>0</v>
      </c>
      <c r="G780" s="20">
        <f t="shared" si="35"/>
        <v>2283082</v>
      </c>
    </row>
    <row r="781" spans="1:7" ht="31.5">
      <c r="A781" s="26" t="s">
        <v>204</v>
      </c>
      <c r="B781" s="27" t="s">
        <v>105</v>
      </c>
      <c r="C781" s="28" t="s">
        <v>129</v>
      </c>
      <c r="D781" s="27" t="s">
        <v>205</v>
      </c>
      <c r="E781" s="29">
        <v>2283082</v>
      </c>
      <c r="F781" s="20">
        <v>0</v>
      </c>
      <c r="G781" s="20">
        <f t="shared" si="35"/>
        <v>2283082</v>
      </c>
    </row>
    <row r="782" spans="1:7" ht="15.75">
      <c r="A782" s="26" t="s">
        <v>206</v>
      </c>
      <c r="B782" s="27" t="s">
        <v>105</v>
      </c>
      <c r="C782" s="28" t="s">
        <v>129</v>
      </c>
      <c r="D782" s="27" t="s">
        <v>207</v>
      </c>
      <c r="E782" s="29">
        <f>E783</f>
        <v>1000</v>
      </c>
      <c r="F782" s="20">
        <f>F783</f>
        <v>0</v>
      </c>
      <c r="G782" s="20">
        <f t="shared" si="35"/>
        <v>1000</v>
      </c>
    </row>
    <row r="783" spans="1:7" ht="15.75">
      <c r="A783" s="26" t="s">
        <v>208</v>
      </c>
      <c r="B783" s="27" t="s">
        <v>105</v>
      </c>
      <c r="C783" s="28" t="s">
        <v>129</v>
      </c>
      <c r="D783" s="27" t="s">
        <v>209</v>
      </c>
      <c r="E783" s="29">
        <v>1000</v>
      </c>
      <c r="F783" s="20">
        <v>0</v>
      </c>
      <c r="G783" s="20">
        <f t="shared" si="35"/>
        <v>1000</v>
      </c>
    </row>
    <row r="784" spans="1:7" ht="47.25">
      <c r="A784" s="21" t="s">
        <v>130</v>
      </c>
      <c r="B784" s="19" t="s">
        <v>105</v>
      </c>
      <c r="C784" s="13" t="s">
        <v>131</v>
      </c>
      <c r="D784" s="13"/>
      <c r="E784" s="20">
        <f>E785+E787</f>
        <v>19900000</v>
      </c>
      <c r="F784" s="20">
        <f>F785+F787</f>
        <v>0</v>
      </c>
      <c r="G784" s="20">
        <f t="shared" si="35"/>
        <v>19900000</v>
      </c>
    </row>
    <row r="785" spans="1:7" s="48" customFormat="1" ht="78.75">
      <c r="A785" s="22" t="s">
        <v>198</v>
      </c>
      <c r="B785" s="19" t="s">
        <v>105</v>
      </c>
      <c r="C785" s="13" t="s">
        <v>131</v>
      </c>
      <c r="D785" s="19" t="s">
        <v>199</v>
      </c>
      <c r="E785" s="20">
        <f>E786</f>
        <v>18600000</v>
      </c>
      <c r="F785" s="20">
        <f>F786</f>
        <v>0</v>
      </c>
      <c r="G785" s="20">
        <f t="shared" si="35"/>
        <v>18600000</v>
      </c>
    </row>
    <row r="786" spans="1:7" s="48" customFormat="1" ht="31.5">
      <c r="A786" s="22" t="s">
        <v>200</v>
      </c>
      <c r="B786" s="19" t="s">
        <v>105</v>
      </c>
      <c r="C786" s="13" t="s">
        <v>131</v>
      </c>
      <c r="D786" s="19" t="s">
        <v>201</v>
      </c>
      <c r="E786" s="20">
        <v>18600000</v>
      </c>
      <c r="F786" s="20">
        <v>0</v>
      </c>
      <c r="G786" s="20">
        <f t="shared" si="35"/>
        <v>18600000</v>
      </c>
    </row>
    <row r="787" spans="1:7" s="48" customFormat="1" ht="31.5">
      <c r="A787" s="23" t="s">
        <v>202</v>
      </c>
      <c r="B787" s="19" t="s">
        <v>105</v>
      </c>
      <c r="C787" s="13" t="s">
        <v>131</v>
      </c>
      <c r="D787" s="19" t="s">
        <v>203</v>
      </c>
      <c r="E787" s="20">
        <f>E788</f>
        <v>1300000</v>
      </c>
      <c r="F787" s="20">
        <f>F788</f>
        <v>0</v>
      </c>
      <c r="G787" s="20">
        <f t="shared" si="35"/>
        <v>1300000</v>
      </c>
    </row>
    <row r="788" spans="1:7" s="48" customFormat="1" ht="31.5">
      <c r="A788" s="23" t="s">
        <v>204</v>
      </c>
      <c r="B788" s="19" t="s">
        <v>105</v>
      </c>
      <c r="C788" s="13" t="s">
        <v>131</v>
      </c>
      <c r="D788" s="19" t="s">
        <v>205</v>
      </c>
      <c r="E788" s="20">
        <v>1300000</v>
      </c>
      <c r="F788" s="20">
        <v>0</v>
      </c>
      <c r="G788" s="20">
        <f t="shared" si="35"/>
        <v>1300000</v>
      </c>
    </row>
    <row r="789" spans="1:7" ht="15.75">
      <c r="A789" s="23" t="s">
        <v>192</v>
      </c>
      <c r="B789" s="19" t="s">
        <v>105</v>
      </c>
      <c r="C789" s="13" t="s">
        <v>193</v>
      </c>
      <c r="D789" s="19"/>
      <c r="E789" s="20">
        <f>E790</f>
        <v>2620000</v>
      </c>
      <c r="F789" s="20">
        <f>F790</f>
        <v>0</v>
      </c>
      <c r="G789" s="20">
        <f t="shared" si="35"/>
        <v>2620000</v>
      </c>
    </row>
    <row r="790" spans="1:7" ht="15.75">
      <c r="A790" s="23" t="s">
        <v>305</v>
      </c>
      <c r="B790" s="19" t="s">
        <v>105</v>
      </c>
      <c r="C790" s="13" t="s">
        <v>306</v>
      </c>
      <c r="D790" s="19"/>
      <c r="E790" s="20">
        <f>E791</f>
        <v>2620000</v>
      </c>
      <c r="F790" s="20">
        <f>F791</f>
        <v>0</v>
      </c>
      <c r="G790" s="20">
        <f t="shared" si="35"/>
        <v>2620000</v>
      </c>
    </row>
    <row r="791" spans="1:7" ht="47.25">
      <c r="A791" s="23" t="s">
        <v>132</v>
      </c>
      <c r="B791" s="19" t="s">
        <v>105</v>
      </c>
      <c r="C791" s="13" t="s">
        <v>133</v>
      </c>
      <c r="D791" s="19"/>
      <c r="E791" s="20">
        <f>E792+E794</f>
        <v>2620000</v>
      </c>
      <c r="F791" s="20">
        <f>F792+F794</f>
        <v>0</v>
      </c>
      <c r="G791" s="20">
        <f t="shared" si="35"/>
        <v>2620000</v>
      </c>
    </row>
    <row r="792" spans="1:7" ht="31.5">
      <c r="A792" s="23" t="s">
        <v>202</v>
      </c>
      <c r="B792" s="19" t="s">
        <v>105</v>
      </c>
      <c r="C792" s="13" t="s">
        <v>133</v>
      </c>
      <c r="D792" s="19" t="s">
        <v>203</v>
      </c>
      <c r="E792" s="20">
        <f>E793</f>
        <v>25938</v>
      </c>
      <c r="F792" s="20">
        <f>F793</f>
        <v>0</v>
      </c>
      <c r="G792" s="20">
        <f t="shared" si="35"/>
        <v>25938</v>
      </c>
    </row>
    <row r="793" spans="1:7" ht="31.5">
      <c r="A793" s="23" t="s">
        <v>204</v>
      </c>
      <c r="B793" s="19" t="s">
        <v>105</v>
      </c>
      <c r="C793" s="13" t="s">
        <v>133</v>
      </c>
      <c r="D793" s="19" t="s">
        <v>205</v>
      </c>
      <c r="E793" s="20">
        <v>25938</v>
      </c>
      <c r="F793" s="20">
        <v>0</v>
      </c>
      <c r="G793" s="20">
        <f t="shared" si="35"/>
        <v>25938</v>
      </c>
    </row>
    <row r="794" spans="1:7" ht="15.75">
      <c r="A794" s="21" t="s">
        <v>317</v>
      </c>
      <c r="B794" s="19" t="s">
        <v>105</v>
      </c>
      <c r="C794" s="13" t="s">
        <v>133</v>
      </c>
      <c r="D794" s="13">
        <v>300</v>
      </c>
      <c r="E794" s="20">
        <f>E795</f>
        <v>2594062</v>
      </c>
      <c r="F794" s="20">
        <f>F795</f>
        <v>0</v>
      </c>
      <c r="G794" s="20">
        <f t="shared" si="35"/>
        <v>2594062</v>
      </c>
    </row>
    <row r="795" spans="1:7" ht="31.5">
      <c r="A795" s="21" t="s">
        <v>318</v>
      </c>
      <c r="B795" s="19" t="s">
        <v>105</v>
      </c>
      <c r="C795" s="13" t="s">
        <v>133</v>
      </c>
      <c r="D795" s="13">
        <v>320</v>
      </c>
      <c r="E795" s="20">
        <v>2594062</v>
      </c>
      <c r="F795" s="20">
        <v>0</v>
      </c>
      <c r="G795" s="20">
        <f t="shared" si="35"/>
        <v>2594062</v>
      </c>
    </row>
    <row r="796" spans="1:7" ht="15.75">
      <c r="A796" s="11" t="s">
        <v>134</v>
      </c>
      <c r="B796" s="12" t="s">
        <v>135</v>
      </c>
      <c r="C796" s="13"/>
      <c r="D796" s="13"/>
      <c r="E796" s="14">
        <f>SUM(E815,E797)</f>
        <v>164622222.22</v>
      </c>
      <c r="F796" s="14">
        <f>SUM(F815,F797)</f>
        <v>2712743.7699999996</v>
      </c>
      <c r="G796" s="14">
        <f t="shared" si="35"/>
        <v>167334965.99</v>
      </c>
    </row>
    <row r="797" spans="1:7" ht="15.75">
      <c r="A797" s="15" t="s">
        <v>136</v>
      </c>
      <c r="B797" s="16" t="s">
        <v>137</v>
      </c>
      <c r="C797" s="13"/>
      <c r="D797" s="13"/>
      <c r="E797" s="17">
        <f>E798</f>
        <v>151822222.22</v>
      </c>
      <c r="F797" s="17">
        <f>F798</f>
        <v>2712743.7699999996</v>
      </c>
      <c r="G797" s="17">
        <f t="shared" si="35"/>
        <v>154534965.99</v>
      </c>
    </row>
    <row r="798" spans="1:7" ht="31.5">
      <c r="A798" s="21" t="s">
        <v>138</v>
      </c>
      <c r="B798" s="19" t="s">
        <v>137</v>
      </c>
      <c r="C798" s="13" t="s">
        <v>113</v>
      </c>
      <c r="D798" s="13"/>
      <c r="E798" s="20">
        <f>SUM(E799,E802,E811,E808)</f>
        <v>151822222.22</v>
      </c>
      <c r="F798" s="20">
        <f>SUM(F799,F802,F811,F808)</f>
        <v>2712743.7699999996</v>
      </c>
      <c r="G798" s="20">
        <f t="shared" si="35"/>
        <v>154534965.99</v>
      </c>
    </row>
    <row r="799" spans="1:7" ht="31.5">
      <c r="A799" s="69" t="s">
        <v>139</v>
      </c>
      <c r="B799" s="19" t="s">
        <v>137</v>
      </c>
      <c r="C799" s="13" t="s">
        <v>140</v>
      </c>
      <c r="D799" s="13"/>
      <c r="E799" s="20">
        <f>E800</f>
        <v>3500000</v>
      </c>
      <c r="F799" s="20">
        <f>F800</f>
        <v>0</v>
      </c>
      <c r="G799" s="20">
        <f t="shared" si="35"/>
        <v>3500000</v>
      </c>
    </row>
    <row r="800" spans="1:7" ht="31.5">
      <c r="A800" s="21" t="s">
        <v>266</v>
      </c>
      <c r="B800" s="19" t="s">
        <v>137</v>
      </c>
      <c r="C800" s="13" t="s">
        <v>140</v>
      </c>
      <c r="D800" s="13">
        <v>600</v>
      </c>
      <c r="E800" s="20">
        <f>E801</f>
        <v>3500000</v>
      </c>
      <c r="F800" s="20">
        <f>F801</f>
        <v>0</v>
      </c>
      <c r="G800" s="20">
        <f t="shared" si="35"/>
        <v>3500000</v>
      </c>
    </row>
    <row r="801" spans="1:7" ht="15.75">
      <c r="A801" s="21" t="s">
        <v>350</v>
      </c>
      <c r="B801" s="19" t="s">
        <v>137</v>
      </c>
      <c r="C801" s="13" t="s">
        <v>140</v>
      </c>
      <c r="D801" s="13">
        <v>620</v>
      </c>
      <c r="E801" s="20">
        <v>3500000</v>
      </c>
      <c r="F801" s="20">
        <v>0</v>
      </c>
      <c r="G801" s="20">
        <f t="shared" si="35"/>
        <v>3500000</v>
      </c>
    </row>
    <row r="802" spans="1:7" ht="31.5">
      <c r="A802" s="21" t="s">
        <v>141</v>
      </c>
      <c r="B802" s="19" t="s">
        <v>137</v>
      </c>
      <c r="C802" s="13" t="s">
        <v>142</v>
      </c>
      <c r="D802" s="13"/>
      <c r="E802" s="20">
        <f>E805+E803</f>
        <v>128600000</v>
      </c>
      <c r="F802" s="20">
        <f>F805+F803</f>
        <v>2712743.76</v>
      </c>
      <c r="G802" s="20">
        <f t="shared" si="35"/>
        <v>131312743.76</v>
      </c>
    </row>
    <row r="803" spans="1:7" ht="31.5">
      <c r="A803" s="23" t="s">
        <v>202</v>
      </c>
      <c r="B803" s="19" t="s">
        <v>137</v>
      </c>
      <c r="C803" s="13" t="s">
        <v>142</v>
      </c>
      <c r="D803" s="13">
        <v>200</v>
      </c>
      <c r="E803" s="20">
        <f>E804</f>
        <v>0</v>
      </c>
      <c r="F803" s="20">
        <f>F804</f>
        <v>2712743.76</v>
      </c>
      <c r="G803" s="20">
        <f t="shared" si="35"/>
        <v>2712743.76</v>
      </c>
    </row>
    <row r="804" spans="1:7" ht="31.5">
      <c r="A804" s="23" t="s">
        <v>204</v>
      </c>
      <c r="B804" s="19" t="s">
        <v>137</v>
      </c>
      <c r="C804" s="13" t="s">
        <v>142</v>
      </c>
      <c r="D804" s="13">
        <v>240</v>
      </c>
      <c r="E804" s="20">
        <v>0</v>
      </c>
      <c r="F804" s="20">
        <v>2712743.76</v>
      </c>
      <c r="G804" s="20">
        <f t="shared" si="35"/>
        <v>2712743.76</v>
      </c>
    </row>
    <row r="805" spans="1:7" ht="31.5">
      <c r="A805" s="21" t="s">
        <v>266</v>
      </c>
      <c r="B805" s="19" t="s">
        <v>137</v>
      </c>
      <c r="C805" s="13" t="s">
        <v>142</v>
      </c>
      <c r="D805" s="13">
        <v>600</v>
      </c>
      <c r="E805" s="20">
        <f>SUM(E806,E807)</f>
        <v>128600000</v>
      </c>
      <c r="F805" s="20">
        <f>SUM(F806,F807)</f>
        <v>0</v>
      </c>
      <c r="G805" s="20">
        <f t="shared" si="35"/>
        <v>128600000</v>
      </c>
    </row>
    <row r="806" spans="1:7" ht="15.75">
      <c r="A806" s="21" t="s">
        <v>267</v>
      </c>
      <c r="B806" s="19" t="s">
        <v>137</v>
      </c>
      <c r="C806" s="13" t="s">
        <v>142</v>
      </c>
      <c r="D806" s="13">
        <v>610</v>
      </c>
      <c r="E806" s="20">
        <v>29645000</v>
      </c>
      <c r="F806" s="20">
        <v>0</v>
      </c>
      <c r="G806" s="20">
        <f t="shared" si="35"/>
        <v>29645000</v>
      </c>
    </row>
    <row r="807" spans="1:7" ht="15.75">
      <c r="A807" s="21" t="s">
        <v>350</v>
      </c>
      <c r="B807" s="19" t="s">
        <v>137</v>
      </c>
      <c r="C807" s="13" t="s">
        <v>142</v>
      </c>
      <c r="D807" s="13">
        <v>620</v>
      </c>
      <c r="E807" s="20">
        <v>98955000</v>
      </c>
      <c r="F807" s="20">
        <v>0</v>
      </c>
      <c r="G807" s="20">
        <f t="shared" si="35"/>
        <v>98955000</v>
      </c>
    </row>
    <row r="808" spans="1:7" ht="31.5">
      <c r="A808" s="21" t="s">
        <v>143</v>
      </c>
      <c r="B808" s="19" t="s">
        <v>137</v>
      </c>
      <c r="C808" s="13" t="s">
        <v>144</v>
      </c>
      <c r="D808" s="13"/>
      <c r="E808" s="20">
        <f>E809</f>
        <v>17500000</v>
      </c>
      <c r="F808" s="20">
        <f>F809</f>
        <v>0</v>
      </c>
      <c r="G808" s="20">
        <f t="shared" si="35"/>
        <v>17500000</v>
      </c>
    </row>
    <row r="809" spans="1:7" ht="31.5">
      <c r="A809" s="21" t="s">
        <v>266</v>
      </c>
      <c r="B809" s="19" t="s">
        <v>137</v>
      </c>
      <c r="C809" s="13" t="s">
        <v>144</v>
      </c>
      <c r="D809" s="13">
        <v>600</v>
      </c>
      <c r="E809" s="20">
        <f>E810</f>
        <v>17500000</v>
      </c>
      <c r="F809" s="20">
        <f>F810</f>
        <v>0</v>
      </c>
      <c r="G809" s="20">
        <f t="shared" si="35"/>
        <v>17500000</v>
      </c>
    </row>
    <row r="810" spans="1:7" ht="47.25">
      <c r="A810" s="21" t="s">
        <v>276</v>
      </c>
      <c r="B810" s="19" t="s">
        <v>137</v>
      </c>
      <c r="C810" s="13" t="s">
        <v>144</v>
      </c>
      <c r="D810" s="13">
        <v>630</v>
      </c>
      <c r="E810" s="20">
        <f>16800000+700000</f>
        <v>17500000</v>
      </c>
      <c r="F810" s="20">
        <v>0</v>
      </c>
      <c r="G810" s="20">
        <f t="shared" si="35"/>
        <v>17500000</v>
      </c>
    </row>
    <row r="811" spans="1:7" ht="63">
      <c r="A811" s="21" t="s">
        <v>145</v>
      </c>
      <c r="B811" s="27" t="s">
        <v>137</v>
      </c>
      <c r="C811" s="28" t="s">
        <v>146</v>
      </c>
      <c r="D811" s="28"/>
      <c r="E811" s="29">
        <f>E812</f>
        <v>2222222.22</v>
      </c>
      <c r="F811" s="20">
        <f>F812</f>
        <v>0.010000000009313226</v>
      </c>
      <c r="G811" s="20">
        <f t="shared" si="35"/>
        <v>2222222.2300000004</v>
      </c>
    </row>
    <row r="812" spans="1:7" ht="31.5">
      <c r="A812" s="32" t="s">
        <v>266</v>
      </c>
      <c r="B812" s="27" t="s">
        <v>137</v>
      </c>
      <c r="C812" s="28" t="s">
        <v>146</v>
      </c>
      <c r="D812" s="28">
        <v>600</v>
      </c>
      <c r="E812" s="29">
        <f>SUM(E813:E814)</f>
        <v>2222222.22</v>
      </c>
      <c r="F812" s="20">
        <f>SUM(F813:F814)</f>
        <v>0.010000000009313226</v>
      </c>
      <c r="G812" s="20">
        <f t="shared" si="35"/>
        <v>2222222.2300000004</v>
      </c>
    </row>
    <row r="813" spans="1:7" ht="15.75">
      <c r="A813" s="32" t="s">
        <v>267</v>
      </c>
      <c r="B813" s="27" t="s">
        <v>137</v>
      </c>
      <c r="C813" s="28" t="s">
        <v>146</v>
      </c>
      <c r="D813" s="28">
        <v>610</v>
      </c>
      <c r="E813" s="29">
        <f>2000000+222222.22</f>
        <v>2222222.22</v>
      </c>
      <c r="F813" s="20">
        <v>-555555.55</v>
      </c>
      <c r="G813" s="20">
        <f t="shared" si="35"/>
        <v>1666666.6700000002</v>
      </c>
    </row>
    <row r="814" spans="1:7" ht="15.75">
      <c r="A814" s="21" t="s">
        <v>350</v>
      </c>
      <c r="B814" s="27" t="s">
        <v>137</v>
      </c>
      <c r="C814" s="28" t="s">
        <v>146</v>
      </c>
      <c r="D814" s="28">
        <v>620</v>
      </c>
      <c r="E814" s="29">
        <v>0</v>
      </c>
      <c r="F814" s="20">
        <v>555555.56</v>
      </c>
      <c r="G814" s="20">
        <f t="shared" si="35"/>
        <v>555555.56</v>
      </c>
    </row>
    <row r="815" spans="1:7" ht="15.75">
      <c r="A815" s="15" t="s">
        <v>147</v>
      </c>
      <c r="B815" s="16" t="s">
        <v>148</v>
      </c>
      <c r="C815" s="13"/>
      <c r="D815" s="13"/>
      <c r="E815" s="17">
        <f aca="true" t="shared" si="36" ref="E815:F818">E816</f>
        <v>12800000</v>
      </c>
      <c r="F815" s="17">
        <f t="shared" si="36"/>
        <v>0</v>
      </c>
      <c r="G815" s="17">
        <f t="shared" si="35"/>
        <v>12800000</v>
      </c>
    </row>
    <row r="816" spans="1:7" ht="31.5">
      <c r="A816" s="21" t="s">
        <v>138</v>
      </c>
      <c r="B816" s="19" t="s">
        <v>148</v>
      </c>
      <c r="C816" s="13" t="s">
        <v>113</v>
      </c>
      <c r="D816" s="13"/>
      <c r="E816" s="20">
        <f t="shared" si="36"/>
        <v>12800000</v>
      </c>
      <c r="F816" s="20">
        <f t="shared" si="36"/>
        <v>0</v>
      </c>
      <c r="G816" s="20">
        <f t="shared" si="35"/>
        <v>12800000</v>
      </c>
    </row>
    <row r="817" spans="1:7" ht="31.5">
      <c r="A817" s="21" t="s">
        <v>149</v>
      </c>
      <c r="B817" s="19" t="s">
        <v>148</v>
      </c>
      <c r="C817" s="13" t="s">
        <v>150</v>
      </c>
      <c r="D817" s="13"/>
      <c r="E817" s="20">
        <f t="shared" si="36"/>
        <v>12800000</v>
      </c>
      <c r="F817" s="20">
        <f t="shared" si="36"/>
        <v>0</v>
      </c>
      <c r="G817" s="20">
        <f t="shared" si="35"/>
        <v>12800000</v>
      </c>
    </row>
    <row r="818" spans="1:7" ht="15.75">
      <c r="A818" s="21" t="s">
        <v>206</v>
      </c>
      <c r="B818" s="19" t="s">
        <v>148</v>
      </c>
      <c r="C818" s="13" t="s">
        <v>150</v>
      </c>
      <c r="D818" s="13">
        <v>800</v>
      </c>
      <c r="E818" s="20">
        <f t="shared" si="36"/>
        <v>12800000</v>
      </c>
      <c r="F818" s="20">
        <f t="shared" si="36"/>
        <v>0</v>
      </c>
      <c r="G818" s="20">
        <f t="shared" si="35"/>
        <v>12800000</v>
      </c>
    </row>
    <row r="819" spans="1:7" ht="63">
      <c r="A819" s="21" t="s">
        <v>358</v>
      </c>
      <c r="B819" s="19" t="s">
        <v>148</v>
      </c>
      <c r="C819" s="13" t="s">
        <v>150</v>
      </c>
      <c r="D819" s="13">
        <v>810</v>
      </c>
      <c r="E819" s="20">
        <v>12800000</v>
      </c>
      <c r="F819" s="20">
        <v>0</v>
      </c>
      <c r="G819" s="20">
        <f t="shared" si="35"/>
        <v>12800000</v>
      </c>
    </row>
    <row r="820" spans="1:7" ht="15.75">
      <c r="A820" s="11" t="s">
        <v>151</v>
      </c>
      <c r="B820" s="12" t="s">
        <v>152</v>
      </c>
      <c r="C820" s="13"/>
      <c r="D820" s="13"/>
      <c r="E820" s="14">
        <f>SUM(E827,E821)</f>
        <v>3600000</v>
      </c>
      <c r="F820" s="14">
        <f>SUM(F827,F821)</f>
        <v>0</v>
      </c>
      <c r="G820" s="14">
        <f t="shared" si="35"/>
        <v>3600000</v>
      </c>
    </row>
    <row r="821" spans="1:7" ht="15.75">
      <c r="A821" s="15" t="s">
        <v>153</v>
      </c>
      <c r="B821" s="16" t="s">
        <v>154</v>
      </c>
      <c r="C821" s="13"/>
      <c r="D821" s="13"/>
      <c r="E821" s="17">
        <f aca="true" t="shared" si="37" ref="E821:F825">E822</f>
        <v>2550000</v>
      </c>
      <c r="F821" s="17">
        <f t="shared" si="37"/>
        <v>0</v>
      </c>
      <c r="G821" s="17">
        <f t="shared" si="35"/>
        <v>2550000</v>
      </c>
    </row>
    <row r="822" spans="1:7" ht="15.75">
      <c r="A822" s="18" t="s">
        <v>192</v>
      </c>
      <c r="B822" s="19" t="s">
        <v>154</v>
      </c>
      <c r="C822" s="13" t="s">
        <v>193</v>
      </c>
      <c r="D822" s="13"/>
      <c r="E822" s="20">
        <f t="shared" si="37"/>
        <v>2550000</v>
      </c>
      <c r="F822" s="20">
        <f t="shared" si="37"/>
        <v>0</v>
      </c>
      <c r="G822" s="20">
        <f t="shared" si="35"/>
        <v>2550000</v>
      </c>
    </row>
    <row r="823" spans="1:7" ht="47.25">
      <c r="A823" s="21" t="s">
        <v>223</v>
      </c>
      <c r="B823" s="19" t="s">
        <v>154</v>
      </c>
      <c r="C823" s="13" t="s">
        <v>224</v>
      </c>
      <c r="D823" s="13"/>
      <c r="E823" s="20">
        <f t="shared" si="37"/>
        <v>2550000</v>
      </c>
      <c r="F823" s="20">
        <f t="shared" si="37"/>
        <v>0</v>
      </c>
      <c r="G823" s="20">
        <f t="shared" si="35"/>
        <v>2550000</v>
      </c>
    </row>
    <row r="824" spans="1:7" ht="47.25">
      <c r="A824" s="21" t="s">
        <v>155</v>
      </c>
      <c r="B824" s="19" t="s">
        <v>154</v>
      </c>
      <c r="C824" s="13" t="s">
        <v>156</v>
      </c>
      <c r="D824" s="13"/>
      <c r="E824" s="20">
        <f t="shared" si="37"/>
        <v>2550000</v>
      </c>
      <c r="F824" s="20">
        <f t="shared" si="37"/>
        <v>0</v>
      </c>
      <c r="G824" s="20">
        <f t="shared" si="35"/>
        <v>2550000</v>
      </c>
    </row>
    <row r="825" spans="1:7" ht="31.5">
      <c r="A825" s="23" t="s">
        <v>202</v>
      </c>
      <c r="B825" s="19" t="s">
        <v>154</v>
      </c>
      <c r="C825" s="13" t="s">
        <v>156</v>
      </c>
      <c r="D825" s="13">
        <v>200</v>
      </c>
      <c r="E825" s="20">
        <f t="shared" si="37"/>
        <v>2550000</v>
      </c>
      <c r="F825" s="20">
        <f t="shared" si="37"/>
        <v>0</v>
      </c>
      <c r="G825" s="20">
        <f t="shared" si="35"/>
        <v>2550000</v>
      </c>
    </row>
    <row r="826" spans="1:7" ht="31.5">
      <c r="A826" s="23" t="s">
        <v>204</v>
      </c>
      <c r="B826" s="19" t="s">
        <v>154</v>
      </c>
      <c r="C826" s="13" t="s">
        <v>156</v>
      </c>
      <c r="D826" s="13">
        <v>240</v>
      </c>
      <c r="E826" s="20">
        <v>2550000</v>
      </c>
      <c r="F826" s="20">
        <v>0</v>
      </c>
      <c r="G826" s="20">
        <f t="shared" si="35"/>
        <v>2550000</v>
      </c>
    </row>
    <row r="827" spans="1:7" ht="15.75">
      <c r="A827" s="15" t="s">
        <v>157</v>
      </c>
      <c r="B827" s="16" t="s">
        <v>158</v>
      </c>
      <c r="C827" s="13"/>
      <c r="D827" s="13"/>
      <c r="E827" s="17">
        <f aca="true" t="shared" si="38" ref="E827:F831">E828</f>
        <v>1050000</v>
      </c>
      <c r="F827" s="17">
        <f t="shared" si="38"/>
        <v>0</v>
      </c>
      <c r="G827" s="17">
        <f t="shared" si="35"/>
        <v>1050000</v>
      </c>
    </row>
    <row r="828" spans="1:7" ht="15.75">
      <c r="A828" s="18" t="s">
        <v>192</v>
      </c>
      <c r="B828" s="19" t="s">
        <v>158</v>
      </c>
      <c r="C828" s="13" t="s">
        <v>193</v>
      </c>
      <c r="D828" s="13"/>
      <c r="E828" s="20">
        <f t="shared" si="38"/>
        <v>1050000</v>
      </c>
      <c r="F828" s="20">
        <f t="shared" si="38"/>
        <v>0</v>
      </c>
      <c r="G828" s="20">
        <f t="shared" si="35"/>
        <v>1050000</v>
      </c>
    </row>
    <row r="829" spans="1:7" ht="47.25">
      <c r="A829" s="21" t="s">
        <v>223</v>
      </c>
      <c r="B829" s="19" t="s">
        <v>158</v>
      </c>
      <c r="C829" s="13" t="s">
        <v>224</v>
      </c>
      <c r="D829" s="13"/>
      <c r="E829" s="20">
        <f t="shared" si="38"/>
        <v>1050000</v>
      </c>
      <c r="F829" s="20">
        <f t="shared" si="38"/>
        <v>0</v>
      </c>
      <c r="G829" s="20">
        <f t="shared" si="35"/>
        <v>1050000</v>
      </c>
    </row>
    <row r="830" spans="1:7" ht="47.25">
      <c r="A830" s="21" t="s">
        <v>155</v>
      </c>
      <c r="B830" s="19" t="s">
        <v>158</v>
      </c>
      <c r="C830" s="13" t="s">
        <v>156</v>
      </c>
      <c r="D830" s="13"/>
      <c r="E830" s="20">
        <f t="shared" si="38"/>
        <v>1050000</v>
      </c>
      <c r="F830" s="20">
        <f t="shared" si="38"/>
        <v>0</v>
      </c>
      <c r="G830" s="20">
        <f t="shared" si="35"/>
        <v>1050000</v>
      </c>
    </row>
    <row r="831" spans="1:7" ht="31.5">
      <c r="A831" s="23" t="s">
        <v>202</v>
      </c>
      <c r="B831" s="19" t="s">
        <v>158</v>
      </c>
      <c r="C831" s="13" t="s">
        <v>156</v>
      </c>
      <c r="D831" s="13">
        <v>200</v>
      </c>
      <c r="E831" s="20">
        <f t="shared" si="38"/>
        <v>1050000</v>
      </c>
      <c r="F831" s="20">
        <f t="shared" si="38"/>
        <v>0</v>
      </c>
      <c r="G831" s="20">
        <f t="shared" si="35"/>
        <v>1050000</v>
      </c>
    </row>
    <row r="832" spans="1:7" ht="31.5">
      <c r="A832" s="23" t="s">
        <v>204</v>
      </c>
      <c r="B832" s="19" t="s">
        <v>158</v>
      </c>
      <c r="C832" s="13" t="s">
        <v>156</v>
      </c>
      <c r="D832" s="13">
        <v>240</v>
      </c>
      <c r="E832" s="20">
        <v>1050000</v>
      </c>
      <c r="F832" s="20">
        <v>0</v>
      </c>
      <c r="G832" s="20">
        <f t="shared" si="35"/>
        <v>1050000</v>
      </c>
    </row>
    <row r="833" spans="1:7" ht="31.5">
      <c r="A833" s="11" t="s">
        <v>159</v>
      </c>
      <c r="B833" s="12" t="s">
        <v>160</v>
      </c>
      <c r="C833" s="13"/>
      <c r="D833" s="13"/>
      <c r="E833" s="14">
        <f aca="true" t="shared" si="39" ref="E833:E838">E834</f>
        <v>263000</v>
      </c>
      <c r="F833" s="14">
        <f aca="true" t="shared" si="40" ref="F833:F838">F834</f>
        <v>0</v>
      </c>
      <c r="G833" s="14">
        <f t="shared" si="35"/>
        <v>263000</v>
      </c>
    </row>
    <row r="834" spans="1:7" ht="31.5">
      <c r="A834" s="15" t="s">
        <v>161</v>
      </c>
      <c r="B834" s="16" t="s">
        <v>162</v>
      </c>
      <c r="C834" s="13"/>
      <c r="D834" s="13"/>
      <c r="E834" s="17">
        <f t="shared" si="39"/>
        <v>263000</v>
      </c>
      <c r="F834" s="17">
        <f t="shared" si="40"/>
        <v>0</v>
      </c>
      <c r="G834" s="17">
        <f t="shared" si="35"/>
        <v>263000</v>
      </c>
    </row>
    <row r="835" spans="1:7" ht="15.75">
      <c r="A835" s="18" t="s">
        <v>192</v>
      </c>
      <c r="B835" s="19" t="s">
        <v>162</v>
      </c>
      <c r="C835" s="13" t="s">
        <v>193</v>
      </c>
      <c r="D835" s="13"/>
      <c r="E835" s="20">
        <f t="shared" si="39"/>
        <v>263000</v>
      </c>
      <c r="F835" s="20">
        <f t="shared" si="40"/>
        <v>0</v>
      </c>
      <c r="G835" s="20">
        <f t="shared" si="35"/>
        <v>263000</v>
      </c>
    </row>
    <row r="836" spans="1:7" ht="47.25">
      <c r="A836" s="21" t="s">
        <v>163</v>
      </c>
      <c r="B836" s="19" t="s">
        <v>162</v>
      </c>
      <c r="C836" s="13" t="s">
        <v>224</v>
      </c>
      <c r="D836" s="13"/>
      <c r="E836" s="20">
        <f t="shared" si="39"/>
        <v>263000</v>
      </c>
      <c r="F836" s="20">
        <f t="shared" si="40"/>
        <v>0</v>
      </c>
      <c r="G836" s="20">
        <f t="shared" si="35"/>
        <v>263000</v>
      </c>
    </row>
    <row r="837" spans="1:7" ht="15.75">
      <c r="A837" s="21" t="s">
        <v>164</v>
      </c>
      <c r="B837" s="19" t="s">
        <v>162</v>
      </c>
      <c r="C837" s="13" t="s">
        <v>165</v>
      </c>
      <c r="D837" s="13"/>
      <c r="E837" s="20">
        <f t="shared" si="39"/>
        <v>263000</v>
      </c>
      <c r="F837" s="20">
        <f t="shared" si="40"/>
        <v>0</v>
      </c>
      <c r="G837" s="20">
        <f t="shared" si="35"/>
        <v>263000</v>
      </c>
    </row>
    <row r="838" spans="1:7" ht="31.5">
      <c r="A838" s="21" t="s">
        <v>159</v>
      </c>
      <c r="B838" s="19" t="s">
        <v>162</v>
      </c>
      <c r="C838" s="13" t="s">
        <v>165</v>
      </c>
      <c r="D838" s="13">
        <v>700</v>
      </c>
      <c r="E838" s="20">
        <f t="shared" si="39"/>
        <v>263000</v>
      </c>
      <c r="F838" s="20">
        <f t="shared" si="40"/>
        <v>0</v>
      </c>
      <c r="G838" s="20">
        <f t="shared" si="35"/>
        <v>263000</v>
      </c>
    </row>
    <row r="839" spans="1:7" ht="15.75">
      <c r="A839" s="21" t="s">
        <v>166</v>
      </c>
      <c r="B839" s="19" t="s">
        <v>162</v>
      </c>
      <c r="C839" s="13" t="s">
        <v>165</v>
      </c>
      <c r="D839" s="13">
        <v>730</v>
      </c>
      <c r="E839" s="20">
        <v>263000</v>
      </c>
      <c r="F839" s="20">
        <v>0</v>
      </c>
      <c r="G839" s="20">
        <f aca="true" t="shared" si="41" ref="G839:G847">SUM(E839:F839)</f>
        <v>263000</v>
      </c>
    </row>
    <row r="840" spans="1:7" ht="47.25">
      <c r="A840" s="70" t="s">
        <v>167</v>
      </c>
      <c r="B840" s="12" t="s">
        <v>168</v>
      </c>
      <c r="C840" s="10"/>
      <c r="D840" s="10"/>
      <c r="E840" s="14">
        <f aca="true" t="shared" si="42" ref="E840:E845">E841</f>
        <v>12706118</v>
      </c>
      <c r="F840" s="14">
        <f aca="true" t="shared" si="43" ref="F840:F845">F841</f>
        <v>0</v>
      </c>
      <c r="G840" s="14">
        <f t="shared" si="41"/>
        <v>12706118</v>
      </c>
    </row>
    <row r="841" spans="1:7" ht="31.5">
      <c r="A841" s="37" t="s">
        <v>169</v>
      </c>
      <c r="B841" s="16" t="s">
        <v>170</v>
      </c>
      <c r="C841" s="38"/>
      <c r="D841" s="38"/>
      <c r="E841" s="17">
        <f t="shared" si="42"/>
        <v>12706118</v>
      </c>
      <c r="F841" s="17">
        <f t="shared" si="43"/>
        <v>0</v>
      </c>
      <c r="G841" s="17">
        <f t="shared" si="41"/>
        <v>12706118</v>
      </c>
    </row>
    <row r="842" spans="1:7" ht="15.75">
      <c r="A842" s="18" t="s">
        <v>192</v>
      </c>
      <c r="B842" s="19" t="s">
        <v>170</v>
      </c>
      <c r="C842" s="13" t="s">
        <v>193</v>
      </c>
      <c r="D842" s="13"/>
      <c r="E842" s="20">
        <f t="shared" si="42"/>
        <v>12706118</v>
      </c>
      <c r="F842" s="20">
        <f t="shared" si="43"/>
        <v>0</v>
      </c>
      <c r="G842" s="20">
        <f t="shared" si="41"/>
        <v>12706118</v>
      </c>
    </row>
    <row r="843" spans="1:7" ht="47.25">
      <c r="A843" s="23" t="s">
        <v>171</v>
      </c>
      <c r="B843" s="19" t="s">
        <v>170</v>
      </c>
      <c r="C843" s="13" t="s">
        <v>172</v>
      </c>
      <c r="D843" s="13"/>
      <c r="E843" s="20">
        <f t="shared" si="42"/>
        <v>12706118</v>
      </c>
      <c r="F843" s="20">
        <f t="shared" si="43"/>
        <v>0</v>
      </c>
      <c r="G843" s="20">
        <f t="shared" si="41"/>
        <v>12706118</v>
      </c>
    </row>
    <row r="844" spans="1:7" ht="63">
      <c r="A844" s="23" t="s">
        <v>173</v>
      </c>
      <c r="B844" s="19" t="s">
        <v>170</v>
      </c>
      <c r="C844" s="13" t="s">
        <v>174</v>
      </c>
      <c r="D844" s="13"/>
      <c r="E844" s="20">
        <f t="shared" si="42"/>
        <v>12706118</v>
      </c>
      <c r="F844" s="20">
        <f t="shared" si="43"/>
        <v>0</v>
      </c>
      <c r="G844" s="20">
        <f t="shared" si="41"/>
        <v>12706118</v>
      </c>
    </row>
    <row r="845" spans="1:7" ht="15.75">
      <c r="A845" s="23" t="s">
        <v>175</v>
      </c>
      <c r="B845" s="19" t="s">
        <v>170</v>
      </c>
      <c r="C845" s="13" t="s">
        <v>174</v>
      </c>
      <c r="D845" s="13">
        <v>500</v>
      </c>
      <c r="E845" s="20">
        <f t="shared" si="42"/>
        <v>12706118</v>
      </c>
      <c r="F845" s="20">
        <f t="shared" si="43"/>
        <v>0</v>
      </c>
      <c r="G845" s="20">
        <f t="shared" si="41"/>
        <v>12706118</v>
      </c>
    </row>
    <row r="846" spans="1:7" ht="15.75">
      <c r="A846" s="23" t="s">
        <v>176</v>
      </c>
      <c r="B846" s="19" t="s">
        <v>170</v>
      </c>
      <c r="C846" s="13" t="s">
        <v>174</v>
      </c>
      <c r="D846" s="13">
        <v>540</v>
      </c>
      <c r="E846" s="20">
        <f>16130071-3423953</f>
        <v>12706118</v>
      </c>
      <c r="F846" s="20">
        <v>0</v>
      </c>
      <c r="G846" s="20">
        <f t="shared" si="41"/>
        <v>12706118</v>
      </c>
    </row>
    <row r="847" spans="1:7" ht="16.5">
      <c r="A847" s="71" t="s">
        <v>177</v>
      </c>
      <c r="B847" s="72"/>
      <c r="C847" s="73"/>
      <c r="D847" s="72"/>
      <c r="E847" s="74">
        <f>SUM(E840,E833,E820,E796,E606,E521,E383,E281,E193,E166,E7)</f>
        <v>6230730050.58</v>
      </c>
      <c r="F847" s="74">
        <f>SUM(F840,F833,F820,F796,F606,F521,F383,F281,F193,F166,F7)</f>
        <v>109557941.88999999</v>
      </c>
      <c r="G847" s="14">
        <f t="shared" si="41"/>
        <v>6340287992.47</v>
      </c>
    </row>
  </sheetData>
  <sheetProtection selectLockedCells="1" selectUnlockedCells="1"/>
  <mergeCells count="5">
    <mergeCell ref="A5:G5"/>
    <mergeCell ref="F1:G1"/>
    <mergeCell ref="F2:G2"/>
    <mergeCell ref="A3:E3"/>
    <mergeCell ref="A4:G4"/>
  </mergeCells>
  <printOptions/>
  <pageMargins left="0.7486111111111111" right="0.40972222222222227" top="0.47222222222222227" bottom="0.39375000000000004" header="0.5118110236220472" footer="0.15763888888888888"/>
  <pageSetup firstPageNumber="3" useFirstPageNumber="1" fitToHeight="0" fitToWidth="1" horizontalDpi="300" verticalDpi="300" orientation="portrait" paperSize="9" scale="60"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Фещенко ИН</dc:creator>
  <cp:keywords/>
  <dc:description/>
  <cp:lastModifiedBy>user</cp:lastModifiedBy>
  <cp:lastPrinted>2024-02-28T07:38:09Z</cp:lastPrinted>
  <dcterms:created xsi:type="dcterms:W3CDTF">2024-02-15T05:52:35Z</dcterms:created>
  <dcterms:modified xsi:type="dcterms:W3CDTF">2024-02-28T07:39:03Z</dcterms:modified>
  <cp:category/>
  <cp:version/>
  <cp:contentType/>
  <cp:contentStatus/>
</cp:coreProperties>
</file>